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activeTab="3"/>
  </bookViews>
  <sheets>
    <sheet name="Приложение 1" sheetId="6" r:id="rId1"/>
    <sheet name="Приложение 2" sheetId="11" r:id="rId2"/>
    <sheet name="Приложение 3" sheetId="12" r:id="rId3"/>
    <sheet name="Приложение 4" sheetId="14" r:id="rId4"/>
  </sheets>
  <definedNames>
    <definedName name="_xlnm._FilterDatabase" localSheetId="1" hidden="1">'Приложение 2'!$D$2:$D$1337</definedName>
    <definedName name="_xlnm._FilterDatabase" localSheetId="2" hidden="1">'Приложение 3'!$A$5:$I$5</definedName>
    <definedName name="_xlnm.Print_Area" localSheetId="0">'Приложение 1'!$A$1:$E$176</definedName>
    <definedName name="_xlnm.Print_Area" localSheetId="2">'Приложение 3'!$A$1:$I$935</definedName>
    <definedName name="_xlnm.Print_Area" localSheetId="3">'Приложение 4'!$A$1:$J$39</definedName>
  </definedNames>
  <calcPr calcId="145621"/>
</workbook>
</file>

<file path=xl/calcChain.xml><?xml version="1.0" encoding="utf-8"?>
<calcChain xmlns="http://schemas.openxmlformats.org/spreadsheetml/2006/main">
  <c r="H21" i="14" l="1"/>
  <c r="H17" i="14"/>
  <c r="C176" i="6"/>
  <c r="C131" i="6"/>
  <c r="C132" i="6"/>
  <c r="C133" i="6"/>
  <c r="C136" i="6"/>
  <c r="C152" i="6"/>
  <c r="C158" i="6"/>
  <c r="C153" i="6" l="1"/>
  <c r="C173" i="6"/>
  <c r="C159" i="6"/>
  <c r="C161" i="6"/>
  <c r="I21" i="14" l="1"/>
  <c r="I17" i="14"/>
  <c r="D176" i="6"/>
  <c r="D131" i="6"/>
  <c r="C135" i="6" l="1"/>
  <c r="J21" i="14" l="1"/>
  <c r="J17" i="14"/>
  <c r="J24" i="14"/>
  <c r="J26" i="14"/>
  <c r="I26" i="14"/>
  <c r="I24" i="14"/>
  <c r="H29" i="14"/>
  <c r="H24" i="14"/>
  <c r="D132" i="6" l="1"/>
  <c r="D136" i="6"/>
  <c r="C154" i="6"/>
  <c r="D152" i="6"/>
  <c r="C7" i="6" l="1"/>
  <c r="C148" i="6"/>
  <c r="C56" i="6"/>
  <c r="C66" i="6"/>
  <c r="C81" i="6"/>
  <c r="D84" i="6"/>
  <c r="E84" i="6"/>
  <c r="C84" i="6"/>
  <c r="C138" i="6" l="1"/>
  <c r="G90" i="6" l="1"/>
  <c r="H90" i="6"/>
  <c r="F90" i="6"/>
  <c r="C90" i="6"/>
  <c r="C170" i="6"/>
  <c r="C175" i="6"/>
  <c r="F136" i="6"/>
  <c r="F137" i="6" s="1"/>
  <c r="C156" i="6"/>
  <c r="C140" i="6"/>
  <c r="C139" i="6"/>
  <c r="C86" i="6"/>
  <c r="C34" i="6"/>
  <c r="C33" i="6" s="1"/>
  <c r="C27" i="6"/>
  <c r="C28" i="6"/>
  <c r="E131" i="6" l="1"/>
  <c r="G136" i="6"/>
  <c r="H136" i="6"/>
  <c r="E176" i="6" l="1"/>
  <c r="C112" i="6"/>
  <c r="E132" i="6"/>
  <c r="E136" i="6"/>
  <c r="G120" i="6" l="1"/>
  <c r="H120" i="6"/>
  <c r="F120" i="6"/>
  <c r="C10" i="6" l="1"/>
  <c r="F8" i="6" s="1"/>
  <c r="H20" i="14" l="1"/>
  <c r="H19" i="14" s="1"/>
  <c r="H18" i="14" s="1"/>
  <c r="J25" i="14"/>
  <c r="J23" i="14"/>
  <c r="I27" i="14"/>
  <c r="J27" i="14"/>
  <c r="I31" i="14"/>
  <c r="J31" i="14"/>
  <c r="H31" i="14"/>
  <c r="H28" i="14"/>
  <c r="H27" i="14" s="1"/>
  <c r="I28" i="14"/>
  <c r="J28" i="14"/>
  <c r="I23" i="14"/>
  <c r="I25" i="14"/>
  <c r="H26" i="14"/>
  <c r="H25" i="14" s="1"/>
  <c r="H23" i="14"/>
  <c r="J16" i="14" l="1"/>
  <c r="J15" i="14" s="1"/>
  <c r="J14" i="14" s="1"/>
  <c r="J20" i="14"/>
  <c r="J19" i="14" s="1"/>
  <c r="J18" i="14" s="1"/>
  <c r="I20" i="14"/>
  <c r="I19" i="14" s="1"/>
  <c r="I18" i="14" s="1"/>
  <c r="I22" i="14"/>
  <c r="I16" i="14"/>
  <c r="I15" i="14" s="1"/>
  <c r="I14" i="14" s="1"/>
  <c r="H22" i="14"/>
  <c r="H16" i="14"/>
  <c r="H15" i="14" s="1"/>
  <c r="H14" i="14" s="1"/>
  <c r="H13" i="14" s="1"/>
  <c r="J22" i="14"/>
  <c r="J13" i="14" l="1"/>
  <c r="I13" i="14"/>
  <c r="I39" i="14" s="1"/>
  <c r="J39" i="14"/>
  <c r="H39" i="14"/>
  <c r="J12" i="14"/>
  <c r="J11" i="14" s="1"/>
  <c r="I12" i="14"/>
  <c r="I11" i="14" s="1"/>
  <c r="H12" i="14"/>
  <c r="H11" i="14" s="1"/>
  <c r="J10" i="14"/>
  <c r="J9" i="14" s="1"/>
  <c r="J8" i="14" s="1"/>
  <c r="I10" i="14"/>
  <c r="I9" i="14" s="1"/>
  <c r="H10" i="14"/>
  <c r="H9" i="14" s="1"/>
  <c r="H8" i="14" s="1"/>
  <c r="I8" i="14" l="1"/>
  <c r="E153" i="6" l="1"/>
  <c r="D153" i="6"/>
  <c r="E160" i="6"/>
  <c r="D160" i="6"/>
  <c r="C160" i="6"/>
  <c r="E159" i="6"/>
  <c r="D159" i="6"/>
  <c r="D158" i="6"/>
  <c r="E156" i="6"/>
  <c r="D156" i="6"/>
  <c r="E155" i="6"/>
  <c r="C155" i="6"/>
  <c r="E152" i="6"/>
  <c r="E144" i="6"/>
  <c r="D144" i="6"/>
  <c r="C144" i="6"/>
  <c r="E141" i="6"/>
  <c r="D140" i="6"/>
  <c r="D139" i="6"/>
  <c r="E134" i="6"/>
  <c r="D134" i="6"/>
  <c r="C134" i="6"/>
  <c r="C91" i="6" l="1"/>
  <c r="F9" i="6" l="1"/>
  <c r="G9" i="6"/>
  <c r="H9" i="6"/>
  <c r="D133" i="6" l="1"/>
  <c r="A180" i="6" l="1"/>
  <c r="F132" i="6"/>
  <c r="E112" i="6"/>
  <c r="D119" i="6"/>
  <c r="C119" i="6"/>
  <c r="D105" i="6"/>
  <c r="E105" i="6"/>
  <c r="C105" i="6"/>
  <c r="D103" i="6"/>
  <c r="E103" i="6"/>
  <c r="C103" i="6"/>
  <c r="C102" i="6"/>
  <c r="D101" i="6"/>
  <c r="E101" i="6"/>
  <c r="C101" i="6"/>
  <c r="D100" i="6"/>
  <c r="E100" i="6"/>
  <c r="C100" i="6"/>
  <c r="D99" i="6"/>
  <c r="E99" i="6"/>
  <c r="C99" i="6"/>
  <c r="E98" i="6"/>
  <c r="D98" i="6"/>
  <c r="C98" i="6"/>
  <c r="D95" i="6"/>
  <c r="E95" i="6"/>
  <c r="C95" i="6"/>
  <c r="D93" i="6"/>
  <c r="E93" i="6"/>
  <c r="C93" i="6"/>
  <c r="D92" i="6"/>
  <c r="E92" i="6"/>
  <c r="C92" i="6"/>
  <c r="D91" i="6"/>
  <c r="E91" i="6"/>
  <c r="E110" i="6"/>
  <c r="D110" i="6"/>
  <c r="C110" i="6"/>
  <c r="E57" i="6"/>
  <c r="D57" i="6"/>
  <c r="C57" i="6"/>
  <c r="C41" i="6"/>
  <c r="E44" i="6"/>
  <c r="C65" i="6" l="1"/>
  <c r="D65" i="6"/>
  <c r="E65" i="6"/>
  <c r="C166" i="6"/>
  <c r="D9" i="6" l="1"/>
  <c r="E9" i="6"/>
  <c r="C9" i="6"/>
  <c r="G137" i="6" l="1"/>
  <c r="H137" i="6"/>
  <c r="G132" i="6" l="1"/>
  <c r="G133" i="6" s="1"/>
  <c r="F153" i="6" l="1"/>
  <c r="F154" i="6" s="1"/>
  <c r="E166" i="6" l="1"/>
  <c r="D166" i="6"/>
  <c r="E164" i="6"/>
  <c r="D164" i="6"/>
  <c r="C164" i="6"/>
  <c r="F131" i="6" s="1"/>
  <c r="H159" i="6"/>
  <c r="G159" i="6"/>
  <c r="F159" i="6"/>
  <c r="H153" i="6"/>
  <c r="H154" i="6" s="1"/>
  <c r="G153" i="6"/>
  <c r="G154" i="6" s="1"/>
  <c r="E133" i="6"/>
  <c r="H132" i="6" s="1"/>
  <c r="H133" i="6" s="1"/>
  <c r="E178" i="6"/>
  <c r="E179" i="6" s="1"/>
  <c r="D178" i="6"/>
  <c r="D179" i="6" s="1"/>
  <c r="C178" i="6"/>
  <c r="C179" i="6" s="1"/>
  <c r="E87" i="6"/>
  <c r="D87" i="6"/>
  <c r="C87" i="6"/>
  <c r="E78" i="6"/>
  <c r="E77" i="6" s="1"/>
  <c r="D78" i="6"/>
  <c r="D77" i="6" s="1"/>
  <c r="C78" i="6"/>
  <c r="C77" i="6" s="1"/>
  <c r="E70" i="6"/>
  <c r="E69" i="6" s="1"/>
  <c r="D70" i="6"/>
  <c r="D69" i="6" s="1"/>
  <c r="C70" i="6"/>
  <c r="C69" i="6" s="1"/>
  <c r="H69" i="6"/>
  <c r="G69" i="6"/>
  <c r="F69" i="6"/>
  <c r="E67" i="6"/>
  <c r="D67" i="6"/>
  <c r="C67" i="6"/>
  <c r="E64" i="6"/>
  <c r="D64" i="6"/>
  <c r="C64" i="6"/>
  <c r="H62" i="6"/>
  <c r="G62" i="6"/>
  <c r="F62" i="6"/>
  <c r="E62" i="6"/>
  <c r="D62" i="6"/>
  <c r="C62" i="6"/>
  <c r="E60" i="6"/>
  <c r="D60" i="6"/>
  <c r="C60" i="6"/>
  <c r="E58" i="6"/>
  <c r="D58" i="6"/>
  <c r="C58" i="6"/>
  <c r="H46" i="6"/>
  <c r="G46" i="6"/>
  <c r="F46" i="6"/>
  <c r="D44" i="6"/>
  <c r="C44" i="6"/>
  <c r="E42" i="6"/>
  <c r="D42" i="6"/>
  <c r="C42" i="6"/>
  <c r="H38" i="6"/>
  <c r="G38" i="6"/>
  <c r="F38" i="6"/>
  <c r="E38" i="6"/>
  <c r="D38" i="6"/>
  <c r="C38" i="6"/>
  <c r="E36" i="6"/>
  <c r="D36" i="6"/>
  <c r="C36" i="6"/>
  <c r="E33" i="6"/>
  <c r="D33" i="6"/>
  <c r="E31" i="6"/>
  <c r="D31" i="6"/>
  <c r="C31" i="6"/>
  <c r="E29" i="6"/>
  <c r="D29" i="6"/>
  <c r="C29" i="6"/>
  <c r="H26" i="6"/>
  <c r="G26" i="6"/>
  <c r="F26" i="6"/>
  <c r="E26" i="6"/>
  <c r="E25" i="6" s="1"/>
  <c r="D26" i="6"/>
  <c r="D25" i="6" s="1"/>
  <c r="C26" i="6"/>
  <c r="C25" i="6" s="1"/>
  <c r="H16" i="6"/>
  <c r="G16" i="6"/>
  <c r="F16" i="6"/>
  <c r="E16" i="6"/>
  <c r="E15" i="6" s="1"/>
  <c r="D16" i="6"/>
  <c r="D15" i="6" s="1"/>
  <c r="C16" i="6"/>
  <c r="C15" i="6" s="1"/>
  <c r="E8" i="6"/>
  <c r="C8" i="6"/>
  <c r="H8" i="6"/>
  <c r="G8" i="6"/>
  <c r="D8" i="6"/>
  <c r="G131" i="6" l="1"/>
  <c r="C35" i="6"/>
  <c r="F7" i="6" s="1"/>
  <c r="D35" i="6"/>
  <c r="G7" i="6" s="1"/>
  <c r="E35" i="6"/>
  <c r="H7" i="6" s="1"/>
  <c r="G35" i="6"/>
  <c r="F35" i="6"/>
  <c r="G41" i="6"/>
  <c r="H41" i="6"/>
  <c r="C113" i="6"/>
  <c r="F112" i="6" s="1"/>
  <c r="F57" i="6"/>
  <c r="F41" i="6"/>
  <c r="G77" i="6"/>
  <c r="G81" i="6"/>
  <c r="G25" i="6"/>
  <c r="F25" i="6"/>
  <c r="H25" i="6"/>
  <c r="H57" i="6"/>
  <c r="H56" i="6"/>
  <c r="H131" i="6"/>
  <c r="H35" i="6"/>
  <c r="G57" i="6"/>
  <c r="F77" i="6"/>
  <c r="G56" i="6"/>
  <c r="F56" i="6"/>
  <c r="F133" i="6"/>
  <c r="H81" i="6"/>
  <c r="F81" i="6"/>
  <c r="D113" i="6"/>
  <c r="G112" i="6" s="1"/>
  <c r="H77" i="6"/>
  <c r="E113" i="6"/>
  <c r="H112" i="6" s="1"/>
  <c r="M131" i="6"/>
</calcChain>
</file>

<file path=xl/sharedStrings.xml><?xml version="1.0" encoding="utf-8"?>
<sst xmlns="http://schemas.openxmlformats.org/spreadsheetml/2006/main" count="8167" uniqueCount="1517">
  <si>
    <t>(рублей)</t>
  </si>
  <si>
    <t>Управление образования администрации городского округа Кинешма</t>
  </si>
  <si>
    <t>Финансовое управление администрации городского округа Кинешма</t>
  </si>
  <si>
    <t>954</t>
  </si>
  <si>
    <t>Комитет по физической культуре и спорту администрации городского округа Кинешма</t>
  </si>
  <si>
    <t>Администрация городского округа Кинешма</t>
  </si>
  <si>
    <t>961</t>
  </si>
  <si>
    <t>Комитет имущественных и земельных отношений администрации городского округа Кинешма</t>
  </si>
  <si>
    <t>965</t>
  </si>
  <si>
    <t>Код бюджетной классификации Российской Федерации</t>
  </si>
  <si>
    <t>Наименование доходов</t>
  </si>
  <si>
    <t>Сумма</t>
  </si>
  <si>
    <t>2022 год</t>
  </si>
  <si>
    <t>2023 год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</si>
  <si>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</si>
  <si>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</si>
  <si>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</si>
  <si>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</si>
  <si>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</si>
  <si>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</si>
  <si>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</si>
  <si>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</si>
  <si>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</si>
  <si>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</si>
  <si>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</si>
  <si>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</si>
  <si>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</si>
  <si>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</si>
  <si>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</si>
  <si>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</si>
  <si>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</si>
  <si>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</si>
  <si>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</si>
  <si>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</si>
  <si>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</si>
  <si>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</si>
  <si>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</si>
  <si>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</si>
  <si>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</si>
  <si>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</si>
  <si>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</si>
  <si>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</si>
  <si>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</si>
  <si>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</si>
  <si>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</si>
  <si>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</si>
  <si>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</si>
  <si>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</si>
  <si>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</si>
  <si>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</si>
  <si>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</si>
  <si>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</si>
  <si>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</si>
  <si>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</si>
  <si>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</si>
  <si>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</si>
  <si>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</si>
  <si>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1 06 00000 00 0000 000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</si>
  <si>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</si>
  <si>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</si>
  <si>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</si>
  <si>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</si>
  <si>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</si>
  <si>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</si>
  <si>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</si>
  <si>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</si>
  <si>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</si>
  <si>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</si>
  <si>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</si>
  <si>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</si>
  <si>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</si>
  <si>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</si>
  <si>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</si>
  <si>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</si>
  <si>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 xml:space="preserve"> Налог на прибыль организаций, зачислявшийся до 1 января 2005 года в местные бюджеты, мобилизуемый на территориях городских округов</t>
  </si>
  <si>
    <t>1 09 04000 00 0000 110</t>
  </si>
  <si>
    <t>Налоги на имущество</t>
  </si>
  <si>
    <t>1 09 04010 02 2100 110</t>
  </si>
  <si>
    <t xml:space="preserve"> Налог на имущество предприятий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</si>
  <si>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</si>
  <si>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</si>
  <si>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</si>
  <si>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</si>
  <si>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</si>
  <si>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</si>
  <si>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1 09 07000 00 0000 110</t>
  </si>
  <si>
    <t>Прочие налоги и сборы (по отмененным местным налогам и сборам)</t>
  </si>
  <si>
    <t>1 09 07032 04 1000 110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</si>
  <si>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</si>
  <si>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</si>
  <si>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</si>
  <si>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</si>
  <si>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</si>
  <si>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</si>
  <si>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</si>
  <si>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</si>
  <si>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</si>
  <si>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</si>
  <si>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</si>
  <si>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</si>
  <si>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</si>
  <si>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</si>
  <si>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</si>
  <si>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</si>
  <si>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</si>
  <si>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</si>
  <si>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</si>
  <si>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</si>
  <si>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</si>
  <si>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</si>
  <si>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1 12 01010 01 0000 120</t>
  </si>
  <si>
    <t>Плата  за   выбросы   загрязняющих   веществ   в   атмосферный воздух стационарными объектами</t>
  </si>
  <si>
    <t>1 12 01020 01 0000 120</t>
  </si>
  <si>
    <t>Плата  за   выбросы   загрязняющих   веществ   в   атмосферный воздух передвижными объектами</t>
  </si>
  <si>
    <t>1 12 01030 01 0000 120</t>
  </si>
  <si>
    <t>Плата за сбросы загрязняющих  веществ  в  водные объекты</t>
  </si>
  <si>
    <t xml:space="preserve"> 1 12 01040 01 0000 120</t>
  </si>
  <si>
    <t>Плата за размещение отходов производства и потребления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</si>
  <si>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</si>
  <si>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</si>
  <si>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</si>
  <si>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</si>
  <si>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</si>
  <si>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</si>
  <si>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</si>
  <si>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</si>
  <si>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</si>
  <si>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</si>
  <si>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</si>
  <si>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</si>
  <si>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</si>
  <si>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</si>
  <si>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</si>
  <si>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</si>
  <si>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</si>
  <si>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ШТРАФЫ, САНКЦИИ, ВОЗМЕЩЕНИЕ УЩЕРБА</t>
  </si>
  <si>
    <t>1 16 01053 01 0000 140</t>
  </si>
  <si>
    <t>1 16 01073 01 0000 140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</si>
  <si>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</si>
  <si>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</si>
  <si>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1 16 01123 01 0000 140</t>
  </si>
  <si>
    <t>1 16 01143 01 0000 140</t>
  </si>
  <si>
    <t>1 16 01153 01 0000 140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</si>
  <si>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</si>
  <si>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</si>
  <si>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</si>
  <si>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</si>
  <si>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1 16 01203 01 0000 140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</si>
  <si>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</si>
  <si>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</si>
  <si>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</si>
  <si>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</si>
  <si>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</si>
  <si>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действующим до 1 января 2020 года</t>
  </si>
  <si>
    <t>ПРОЧИЕ НЕНАЛОГОВЫЕ ДОХОДЫ</t>
  </si>
  <si>
    <t>Прочие неналоговые доходы</t>
  </si>
  <si>
    <t xml:space="preserve"> 1 17 05040 04 0001 180</t>
  </si>
  <si>
    <t>Плата по договорам на установку и эксплуатацию рекламной конструкции для учета прочих неналоговых доходов бюджетов городских округов</t>
  </si>
  <si>
    <t>Взносы от погашения ипотечных кредитов для учета прочих неналоговых доходов бюджетов городских округов</t>
  </si>
  <si>
    <t>Прочие неналоговые доходы бюджетов городских округов</t>
  </si>
  <si>
    <t xml:space="preserve"> 1 17 05040 04 0005 180</t>
  </si>
  <si>
    <t>Плата за право заключения договора на размещение нестационарного объекта для осуществления торговли и оказания услуг на территории городского округа Кинешма для учета прочих неналоговых доходов бюджетов городских округов</t>
  </si>
  <si>
    <t>Плата по договорам на размещение нестационарного объекта для осуществления торговли и оказания услуг на территории городского округа Кинешма для учета прочих неналоговых доходов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</si>
  <si>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</si>
  <si>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</si>
  <si>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</si>
  <si>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</si>
  <si>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</si>
  <si>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</si>
  <si>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</si>
  <si>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</si>
  <si>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</si>
  <si>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</si>
  <si>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</si>
  <si>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</si>
  <si>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</si>
  <si>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</si>
  <si>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2 02 25210 04 0000 150</t>
  </si>
  <si>
    <t xml:space="preserve">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</si>
  <si>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2016-2020 годы"</t>
  </si>
  <si>
    <t>Субсидии бюджетам городских округов на реализацию мероприятий по обеспечению жильем молодых семей</t>
  </si>
  <si>
    <t>2 02 25519 04 0000 150</t>
  </si>
  <si>
    <t>2 02 27384 04 0000 150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</si>
  <si>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</si>
  <si>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</si>
  <si>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</si>
  <si>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</t>
  </si>
  <si>
    <t>2 02 35082 04 0000 150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</si>
  <si>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</si>
  <si>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</si>
  <si>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2 02 39999 04 0000 150</t>
  </si>
  <si>
    <t>Прочие субвенции бюджетам городских округов</t>
  </si>
  <si>
    <t>2 02 40000 00 0000 150</t>
  </si>
  <si>
    <t>Иные межбюджетные трансферты</t>
  </si>
  <si>
    <t>2 02 45303 04 0000 150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</si>
  <si>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</si>
  <si>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</si>
  <si>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</si>
  <si>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</si>
  <si>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2 02 49999 04 0000 150</t>
  </si>
  <si>
    <t>Прочие межбюджетные трансферты, передаваемые бюджетам городских округов</t>
  </si>
  <si>
    <t>2 04 00000 00 0000 000</t>
  </si>
  <si>
    <t xml:space="preserve"> БЕЗВОЗМЕЗДНЫЕ   ПОСТУПЛЕНИЯ   ОТ
 НЕГОСУДАРСТВЕННЫХ ОРГАНИЗАЦИЙ</t>
  </si>
  <si>
    <t>2 04 04010 04 0000 150</t>
  </si>
  <si>
    <t xml:space="preserve"> Предоставление  негосударственными организациями
 грантов для получателей  средств
 бюджетов городских округов</t>
  </si>
  <si>
    <t>2 07 00000 00 0000 000</t>
  </si>
  <si>
    <t>ПРОЧИЕ БЕЗВОЗМЕЗДНЫЕ ПОСТУПЛЕНИЯ</t>
  </si>
  <si>
    <t>2 07 04050 04 0000 150</t>
  </si>
  <si>
    <t>Прочие безвозмездные поступления в бюджеты городских округов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</si>
  <si>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</si>
  <si>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</si>
  <si>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</si>
  <si>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</si>
  <si>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</si>
  <si>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</si>
  <si>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2 19 25555 04 0000 150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</si>
  <si>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</si>
  <si>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</si>
  <si>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 С Е Г О:</t>
  </si>
  <si>
    <t>(Рублей)</t>
  </si>
  <si>
    <t xml:space="preserve">Сумма </t>
  </si>
  <si>
    <t>на 2022 год</t>
  </si>
  <si>
    <t>на 2023 год</t>
  </si>
  <si>
    <t>Земельный налог с физических лиц, обладающих земельным участком, расположенным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</si>
  <si>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</si>
  <si>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</si>
  <si>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</si>
  <si>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1 16 10100 04 0000 140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</si>
  <si>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</si>
  <si>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</si>
  <si>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Субвенции бюджетам городских округов на проведение Всероссийской переписи населения 2020 года</t>
  </si>
  <si>
    <t xml:space="preserve"> 2 02 35469 04 0000 150</t>
  </si>
  <si>
    <t>Плата за право на заключение договора на установку и эксплуатацию рекламной конструкции для учета прочих неналоговых доходов бюджетов городских округов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</si>
  <si>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</si>
  <si>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2 02 25173 04 0000 150</t>
  </si>
  <si>
    <t>Субсидии бюджетам городских округов на создание детских технопарков «Кванториум»</t>
  </si>
  <si>
    <t>1 17 15020 04 0024 150</t>
  </si>
  <si>
    <t>1 17 15020 04 0025 150</t>
  </si>
  <si>
    <t>1 17 15020 04 0026 150</t>
  </si>
  <si>
    <t>1 17 15020 04 0027 150</t>
  </si>
  <si>
    <t>1 17 15020 04 0028 150</t>
  </si>
  <si>
    <t>1 17 15020 04 0029 150</t>
  </si>
  <si>
    <t>1 17 15020 04 0030 150</t>
  </si>
  <si>
    <t>1 17 15020 04 0031 150</t>
  </si>
  <si>
    <t>1 17 15020 04 0032 150</t>
  </si>
  <si>
    <t>1 17 15020 04 0000 150</t>
  </si>
  <si>
    <t>Инициативные платежи, зачисляемые в бюджеты городских округов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</si>
  <si>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</si>
  <si>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</si>
  <si>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1 16 01083 01 0000 140</t>
  </si>
  <si>
    <t>1 16 01093 01 0000 140</t>
  </si>
  <si>
    <t xml:space="preserve">      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</si>
  <si>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1 16 01103 01 0000 140</t>
  </si>
  <si>
    <t xml:space="preserve">      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</si>
  <si>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1 16 01173 01 0000 140</t>
  </si>
  <si>
    <t>на 2024 год</t>
  </si>
  <si>
    <t>Показатели  доходов бюджета городского округа Кинешма 
по кодам бюджетной классификации доходов на 2022 год
 и плановый период 2023 и 2024 годов</t>
  </si>
  <si>
    <t>2024 год</t>
  </si>
  <si>
    <t>1 16 01133 01 0000 140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</si>
  <si>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</si>
  <si>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</si>
  <si>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</si>
  <si>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бюджетные кредиты на пополнение остатков средств на счете бюджета городского округа Кинешма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</si>
  <si>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Федерации: бюджетные кредиты в целях покрытия временных кассовых разрывов, возникающих при исполнении бюджета городского округа Кинешма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</si>
  <si>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Федерации: бюджетные кредиты в целях покрытия временных кассовых разрывов, возникающих при исполнении бюджета городского округа Кинешма</t>
  </si>
  <si>
    <t>000 01 00 00 00 00 0000 000</t>
  </si>
  <si>
    <t>Код 
классификации</t>
  </si>
  <si>
    <t>Наименование</t>
  </si>
  <si>
    <t>954 01 02 00 00 00 0000 000</t>
  </si>
  <si>
    <t>Кредиты кредитных организаций в валюте Российской Федерации</t>
  </si>
  <si>
    <t>954 01 02 00 00 00 0000 700</t>
  </si>
  <si>
    <t>Получение кредитов от кредитных организаций в валюте Российской Федерации</t>
  </si>
  <si>
    <t>954 01 02 00 00 04 0000 710</t>
  </si>
  <si>
    <t>Получение  кредитов от кредитных организаций бюджетами городских округов в валюте Российской Федерации</t>
  </si>
  <si>
    <t>954 01 02 00 00 00 0000 810</t>
  </si>
  <si>
    <t>Погашение кредитов, полученных в валюте Российской Федерации от кредитных организаций</t>
  </si>
  <si>
    <t>954 01 02 00 00 04 0000 810</t>
  </si>
  <si>
    <t>954 01 05 00 00 00 0000 000</t>
  </si>
  <si>
    <t>Изменение остатков средств на счетах по учету средств бюджета</t>
  </si>
  <si>
    <t>954 01 05 00 00 00 0000 500</t>
  </si>
  <si>
    <t>Увеличение остатков средств бюджетов</t>
  </si>
  <si>
    <t>954 01 05 02 00 00 0000 500</t>
  </si>
  <si>
    <t>Увеличение прочих остатков средств бюджетов</t>
  </si>
  <si>
    <t>954 01 05 02 01 00 0000 510</t>
  </si>
  <si>
    <t>Увеличение прочих остатков денежных средств бюджетов</t>
  </si>
  <si>
    <t>954 01 05 02 01 04 0000  510</t>
  </si>
  <si>
    <t>954 01 05 00 00 00 0000 600</t>
  </si>
  <si>
    <t>Уменьшение остатков средств бюджетов</t>
  </si>
  <si>
    <t>954 01 05 02 00 00 0000 600</t>
  </si>
  <si>
    <t>Уменьшение прочих остатков средств бюджетов</t>
  </si>
  <si>
    <t>954 01 05 02 01 00 0000 610</t>
  </si>
  <si>
    <t>Уменьшение прочих остатков денежных средств бюджетов</t>
  </si>
  <si>
    <t>954 01 05 02 01 04 0000 610</t>
  </si>
  <si>
    <t>961 01 02 00 00 00 0000 000</t>
  </si>
  <si>
    <t>961 01 02 00 00 00 0000 700</t>
  </si>
  <si>
    <t>961 01 02 00 00 04 0000 710</t>
  </si>
  <si>
    <t>961 01 02 00 00 00 0000 810</t>
  </si>
  <si>
    <t>961 01 02 00 00 04 0000 810</t>
  </si>
  <si>
    <t>961 01 03 00 00 00 0000 000</t>
  </si>
  <si>
    <t xml:space="preserve">Бюджетные кредиты от других бюджетов бюджетной системы Российской Федерации
</t>
  </si>
  <si>
    <t>961 01 03 01 00 00 0000 700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</si>
  <si>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</si>
  <si>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961 01 03 01 00 04 0000 710</t>
  </si>
  <si>
    <t xml:space="preserve">бюджетных кредитов в целях покрытия временных кассовых разрывов, возникающих при исполнении бюджета городског округа Кинешма </t>
  </si>
  <si>
    <t>961 01 03 01 00 00 0000 800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</si>
  <si>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</si>
  <si>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961 01 03 01 00 04 0000 810</t>
  </si>
  <si>
    <t>Итого источников финансирования дефицита бюджета</t>
  </si>
  <si>
    <t>Источники финансирования дефицита   бюджета городского округа Кинешма на 2022 год
 и плановый период 2023 и 2024 годов</t>
  </si>
  <si>
    <t>Раздел</t>
  </si>
  <si>
    <t>Подраздел</t>
  </si>
  <si>
    <t>Целевая статья</t>
  </si>
  <si>
    <t>Вид расходов</t>
  </si>
  <si>
    <t>Бюджетные ассигнования 2022 год</t>
  </si>
  <si>
    <t>Бюджетные ассигнования 2023 год</t>
  </si>
  <si>
    <t>Муниципальная программа городского округа Кинешма "Развитие образования городского округа Кинешма"</t>
  </si>
  <si>
    <t>4100000000</t>
  </si>
  <si>
    <t xml:space="preserve">  Подпрограмма "Дошкольное образование детей в муниципальных организациях городского округа Кинешма"</t>
  </si>
  <si>
    <t>4110000000</t>
  </si>
  <si>
    <t xml:space="preserve">    Основное мероприятие "Дошкольное образование. Присмотр и уход за детьми"</t>
  </si>
  <si>
    <t>4110100000</t>
  </si>
  <si>
    <t xml:space="preserve">      Дошкольное образование</t>
  </si>
  <si>
    <t>07</t>
  </si>
  <si>
    <t>01</t>
  </si>
  <si>
    <t xml:space="preserve">        Содержание имущества учреждения в рамках муниципального задания</t>
  </si>
  <si>
    <t>4110100020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</si>
  <si>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</si>
  <si>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</si>
  <si>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Организация дошкольного образования и обеспечение функционирования муниципальных организаций</t>
  </si>
  <si>
    <t>4110100030</t>
  </si>
  <si>
    <t xml:space="preserve">        Присмотр и уход за детьми, в части питания детей образовательного учреждения</t>
  </si>
  <si>
    <t>4110100050</t>
  </si>
  <si>
    <t xml:space="preserve">        Обеспечение физической охраны организаций дошкольного образования</t>
  </si>
  <si>
    <t>4110100630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</si>
  <si>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</si>
  <si>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4110180100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</si>
  <si>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</si>
  <si>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4110180170</t>
  </si>
  <si>
    <t xml:space="preserve">  Подпрограмма "Общее образование в муниципальных организациях городского округа Кинешма"</t>
  </si>
  <si>
    <t>4130000000</t>
  </si>
  <si>
    <t xml:space="preserve">    Основное мероприятие "Реализация программ начального общего, основного общего и среднего общего образования"</t>
  </si>
  <si>
    <t>4130100000</t>
  </si>
  <si>
    <t xml:space="preserve">      Общее образование</t>
  </si>
  <si>
    <t>02</t>
  </si>
  <si>
    <t>4130100020</t>
  </si>
  <si>
    <t xml:space="preserve">        Организация общего образования и обеспечение функционирования муниципальных  общеобразовательных организаций</t>
  </si>
  <si>
    <t>4130100040</t>
  </si>
  <si>
    <t xml:space="preserve">        Обеспечение физической охраны общеобразовательных организаций</t>
  </si>
  <si>
    <t>4130111600</t>
  </si>
  <si>
    <t>4130153031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</si>
  <si>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</si>
  <si>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4130180150</t>
  </si>
  <si>
    <t>4130180160</t>
  </si>
  <si>
    <t xml:space="preserve">  Подпрограмма "Дополнительное образование в муниципальных организациях городского округа Кинешма"</t>
  </si>
  <si>
    <t>4140000000</t>
  </si>
  <si>
    <t xml:space="preserve">    Основное мероприятие "Реализация образовательных программ дополнительного образования детей и мероприятия по их реализации"</t>
  </si>
  <si>
    <t>4140100000</t>
  </si>
  <si>
    <t xml:space="preserve">      Дополнительное образование детей</t>
  </si>
  <si>
    <t>03</t>
  </si>
  <si>
    <t>4140100020</t>
  </si>
  <si>
    <t xml:space="preserve">        Организация дополнительного образования и обеспечение функционирования муниципальных организаций в сфере образования</t>
  </si>
  <si>
    <t>4140100060</t>
  </si>
  <si>
    <t xml:space="preserve">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</si>
  <si>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>4140100070</t>
  </si>
  <si>
    <t xml:space="preserve">        Организация дополнительного образования и обеспечение функционирования муниципальных организаций в сфере культуры и искусства</t>
  </si>
  <si>
    <t>4140100080</t>
  </si>
  <si>
    <t xml:space="preserve">        Организация и проведение спортивных мероприятий в рамках муниципального задания</t>
  </si>
  <si>
    <t>4140100620</t>
  </si>
  <si>
    <t xml:space="preserve">    Основное мероприятие "Поэтапное повышение средней заработной платы педагогических работников муниципальных организаций дополнительного образования детей"</t>
  </si>
  <si>
    <t>4140200000</t>
  </si>
  <si>
    <t xml:space="preserve">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</si>
  <si>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>41402S1420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</si>
  <si>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</si>
  <si>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>41402S1430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</si>
  <si>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</si>
  <si>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41402S1440</t>
  </si>
  <si>
    <t xml:space="preserve">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</si>
  <si>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>4160000000</t>
  </si>
  <si>
    <t xml:space="preserve">    Основное мероприятие "Информационно-методическое и бухгалтерское сопровождение"</t>
  </si>
  <si>
    <t>4160100000</t>
  </si>
  <si>
    <t xml:space="preserve">      Другие вопросы в области образования</t>
  </si>
  <si>
    <t>09</t>
  </si>
  <si>
    <t xml:space="preserve">        Обеспечение деятельности централизованных бухгалтерий по осуществлению бухгалтерского обслуживания</t>
  </si>
  <si>
    <t>4160100090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</si>
  <si>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</si>
  <si>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</si>
  <si>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</si>
  <si>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</si>
  <si>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Обеспечение деятельности муниципального учреждения "Информационно-методический центр"</t>
  </si>
  <si>
    <t>4160100100</t>
  </si>
  <si>
    <t xml:space="preserve">    Основное мероприятие "Повышение эффективности деятельности отраслевых (функциональных) органов администрации городского округа Кинешма"</t>
  </si>
  <si>
    <t>4160200000</t>
  </si>
  <si>
    <t xml:space="preserve">        Обеспечение деятельности отраслевых (функциональных) органов администрации городского округа Кинешма</t>
  </si>
  <si>
    <t>4160200360</t>
  </si>
  <si>
    <t xml:space="preserve">          Иные бюджетные ассигнования</t>
  </si>
  <si>
    <t>800</t>
  </si>
  <si>
    <t xml:space="preserve">  Подпрограмма "Поддержка развития образовательных организаций городского округа Кинешма"</t>
  </si>
  <si>
    <t>4170000000</t>
  </si>
  <si>
    <t xml:space="preserve">    Основное мероприятие "Содействие развитию образовательных организаций"</t>
  </si>
  <si>
    <t>4170200000</t>
  </si>
  <si>
    <t xml:space="preserve">        Укрепление материально-технической базы муниципальных учреждений городского округа Кинешма</t>
  </si>
  <si>
    <t>4170210030</t>
  </si>
  <si>
    <t xml:space="preserve">        Обеспечение пожарной безопасности муниципальных образовательных организаций</t>
  </si>
  <si>
    <t>4170210290</t>
  </si>
  <si>
    <t xml:space="preserve">    Основное мероприятие "Развитие интеллектуального, творческого и физического потенциала обучающихся"</t>
  </si>
  <si>
    <t>4170300000</t>
  </si>
  <si>
    <t xml:space="preserve">        Мероприятия в рамках подготовки и участия во Всероссийской олимпиаде школьников</t>
  </si>
  <si>
    <t>4170310600</t>
  </si>
  <si>
    <t xml:space="preserve">        Поддержка кадетских классов в общеобразовательных организациях городского округа Кинешма</t>
  </si>
  <si>
    <t>4170340060</t>
  </si>
  <si>
    <t xml:space="preserve">        Мероприятия в рамках подготовки и участия в Спартакиаде школьников</t>
  </si>
  <si>
    <t>4170310380</t>
  </si>
  <si>
    <t xml:space="preserve">        Участие футбольных команд городского округа Кинешма в областных и городских Первенствах и Чемпионатах по футболу</t>
  </si>
  <si>
    <t xml:space="preserve">        Поддержка способных и талантливых детей</t>
  </si>
  <si>
    <t>4170340050</t>
  </si>
  <si>
    <t xml:space="preserve">    Основное мероприятие "Финансовое обеспечение предоставления мер социальной поддержки в сфере общего образования"</t>
  </si>
  <si>
    <t>4170400000</t>
  </si>
  <si>
    <t xml:space="preserve">        Организация питания обучающихся с ограниченными возможностями здоровья муниципальных общеобразовательных организаций</t>
  </si>
  <si>
    <t>4170411670</t>
  </si>
  <si>
    <t>41704L3041</t>
  </si>
  <si>
    <t xml:space="preserve">      Охрана семьи и детства</t>
  </si>
  <si>
    <t>10</t>
  </si>
  <si>
    <t>04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</si>
  <si>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</si>
  <si>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4170480110</t>
  </si>
  <si>
    <t xml:space="preserve">          Социальное обеспечение и иные выплаты населению</t>
  </si>
  <si>
    <t>300</t>
  </si>
  <si>
    <t xml:space="preserve">    Региональный проект "Успех каждого ребенка "</t>
  </si>
  <si>
    <t>417E200000</t>
  </si>
  <si>
    <t xml:space="preserve">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</si>
  <si>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417E254910</t>
  </si>
  <si>
    <t>Муниципальная программа городского округа Кинешма "Культура городского округа Кинешма"</t>
  </si>
  <si>
    <t>4200000000</t>
  </si>
  <si>
    <t xml:space="preserve">  Подпрограмма "Наследие"</t>
  </si>
  <si>
    <t>4210000000</t>
  </si>
  <si>
    <t xml:space="preserve">    Основное мероприятие "Библиотечное обслуживание населения"</t>
  </si>
  <si>
    <t>4210100000</t>
  </si>
  <si>
    <t xml:space="preserve">      Культура</t>
  </si>
  <si>
    <t>08</t>
  </si>
  <si>
    <t>4210100020</t>
  </si>
  <si>
    <t xml:space="preserve">        Осуществление библиотечного, библиографического и информационного обслуживания пользователей библиотеки</t>
  </si>
  <si>
    <t>4210100180</t>
  </si>
  <si>
    <t xml:space="preserve">        Работы по формированию, учету, изучению, обеспечению физического сохранения и безопасности фондов библиотеки</t>
  </si>
  <si>
    <t>4210100280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</si>
  <si>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</si>
  <si>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42101S0340</t>
  </si>
  <si>
    <t xml:space="preserve">    Основное мероприятие "Формирование и содержание муниципального архива"</t>
  </si>
  <si>
    <t>4210200000</t>
  </si>
  <si>
    <t xml:space="preserve">      Другие общегосударственные вопросы</t>
  </si>
  <si>
    <t>13</t>
  </si>
  <si>
    <t>4210200020</t>
  </si>
  <si>
    <t xml:space="preserve">        Оказание информационных услуг на основе архивных документов и обеспечение доступа к архивным документам (копиям) и справочно-поисковым средствам к ним</t>
  </si>
  <si>
    <t>4210200130</t>
  </si>
  <si>
    <t>42102S0340</t>
  </si>
  <si>
    <t xml:space="preserve">  Подпрограмма "Культурно-досуговая деятельность"</t>
  </si>
  <si>
    <t>4220000000</t>
  </si>
  <si>
    <t xml:space="preserve">    Основное мероприятие "Организация культурного досуга и отдыха населения городского округа Кинешма"</t>
  </si>
  <si>
    <t>4220100000</t>
  </si>
  <si>
    <t>4220100020</t>
  </si>
  <si>
    <t xml:space="preserve">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</si>
  <si>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>4220100110</t>
  </si>
  <si>
    <t xml:space="preserve">        Организация проведения массовых мероприятий</t>
  </si>
  <si>
    <t>4220100500</t>
  </si>
  <si>
    <t>42201S0340</t>
  </si>
  <si>
    <t xml:space="preserve">  Подпрограмма "Развитие туризма в городском округе Кинешма"</t>
  </si>
  <si>
    <t>4230000000</t>
  </si>
  <si>
    <t xml:space="preserve">    Основное мероприятие "Создание благоприятных условий для устойчивого развития сферы туризма в городском округе Кинешма и повышение потребительского спроса на туристские услуги"</t>
  </si>
  <si>
    <t>4230100000</t>
  </si>
  <si>
    <t xml:space="preserve">      Другие вопросы в области национальной экономики</t>
  </si>
  <si>
    <t>12</t>
  </si>
  <si>
    <t xml:space="preserve">        Содействие развитию внутреннего и въездного туризма в городском округе Кинешма</t>
  </si>
  <si>
    <t>4230100140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</si>
  <si>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</si>
  <si>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</si>
  <si>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Подпрограмма "Обеспечение деятельности отраслевых (функциональных) органов администрации городского округа Кинешма"</t>
  </si>
  <si>
    <t>4240000000</t>
  </si>
  <si>
    <t>4240100000</t>
  </si>
  <si>
    <t xml:space="preserve">      Другие вопросы в области культуры, кинематографии</t>
  </si>
  <si>
    <t>4240100360</t>
  </si>
  <si>
    <t>Муниципальная программа городского округа Кинешма "Развитие физической культуры и спорта в городском округе Кинешма"</t>
  </si>
  <si>
    <t>4300000000</t>
  </si>
  <si>
    <t xml:space="preserve">  Подпрограмма "Развитие физической культуры и массового спорта"</t>
  </si>
  <si>
    <t>4310000000</t>
  </si>
  <si>
    <t xml:space="preserve">    Основное мероприятие "Реализация "Всероссийского физкультурно-спортивного комплекса "Готов к труду и обороне" (ГТО)"</t>
  </si>
  <si>
    <t>4310100000</t>
  </si>
  <si>
    <t xml:space="preserve">      Массовый спорт</t>
  </si>
  <si>
    <t>11</t>
  </si>
  <si>
    <t xml:space="preserve">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</si>
  <si>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>4310110990</t>
  </si>
  <si>
    <t xml:space="preserve">    Основное мероприятие "Физическое воспитание и обеспечение организации и проведения физкультурных и спортивных мероприятий"</t>
  </si>
  <si>
    <t>4310200000</t>
  </si>
  <si>
    <t xml:space="preserve">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</si>
  <si>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>4310200150</t>
  </si>
  <si>
    <t xml:space="preserve">    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</si>
  <si>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4310300000</t>
  </si>
  <si>
    <t xml:space="preserve">        Реконструкция и ремонт спортивных площадок, подготовка, заливка и содержание катков в зимний период</t>
  </si>
  <si>
    <t>4310310100</t>
  </si>
  <si>
    <t xml:space="preserve">    Основное мероприятие "Обеспечение доступа к объектам спорта"</t>
  </si>
  <si>
    <t>4310600000</t>
  </si>
  <si>
    <t>4310600020</t>
  </si>
  <si>
    <t xml:space="preserve">        Обеспечение доступа к объектам спорта для свободного пользования</t>
  </si>
  <si>
    <t>4310611790</t>
  </si>
  <si>
    <t xml:space="preserve">  Подпрограмма "Развитие системы подготовки спортивного резерва"</t>
  </si>
  <si>
    <t>4320000000</t>
  </si>
  <si>
    <t xml:space="preserve">    Основное мероприятие "Реализация программ спортивной подготовки и мероприятия по их реализации в муниципальных организациях городского округа Кинешма"</t>
  </si>
  <si>
    <t>4320100000</t>
  </si>
  <si>
    <t>4320100020</t>
  </si>
  <si>
    <t>4320100620</t>
  </si>
  <si>
    <t xml:space="preserve">        Спортивная подготовка по олимпийским и неолимпийским видам спорта</t>
  </si>
  <si>
    <t>4320110960</t>
  </si>
  <si>
    <t>4320111800</t>
  </si>
  <si>
    <t>4330000000</t>
  </si>
  <si>
    <t>4330100000</t>
  </si>
  <si>
    <t xml:space="preserve">      Другие вопросы в области физической культуры и спорта</t>
  </si>
  <si>
    <t>05</t>
  </si>
  <si>
    <t>4330100360</t>
  </si>
  <si>
    <t>Муниципальная программа городского округа Кинешма "Реализация социальной и молодежной политики в городском округе Кинешма</t>
  </si>
  <si>
    <t>4400000000</t>
  </si>
  <si>
    <t xml:space="preserve">  Подпрограмма "Поддержка отдельных категорий граждан городского округа Кинешма"</t>
  </si>
  <si>
    <t>4410000000</t>
  </si>
  <si>
    <t xml:space="preserve">    Основное мероприятие "Предоставление мер поддержки отдельным категориям работников учреждений социальной сферы"</t>
  </si>
  <si>
    <t>4410100000</t>
  </si>
  <si>
    <t xml:space="preserve">      Молодежная политика</t>
  </si>
  <si>
    <t>4410140020</t>
  </si>
  <si>
    <t xml:space="preserve">    Основное мероприятие "Поддержка отдельных категорий жителей"</t>
  </si>
  <si>
    <t>4410200000</t>
  </si>
  <si>
    <t xml:space="preserve">        Поддержка граждан городского округа Кинешма</t>
  </si>
  <si>
    <t>4410240110</t>
  </si>
  <si>
    <t xml:space="preserve">    Основное мероприятие "Формирование доступной среды жизнедеятельности для инвалидов"</t>
  </si>
  <si>
    <t>4410400000</t>
  </si>
  <si>
    <t xml:space="preserve">        Обеспечение доступности зданий и сооружений для инвалидов и других маломобильных групп населения</t>
  </si>
  <si>
    <t>4410411780</t>
  </si>
  <si>
    <t xml:space="preserve">  Подпрограмма "Дети города Кинешма"</t>
  </si>
  <si>
    <t>4420000000</t>
  </si>
  <si>
    <t xml:space="preserve">    Основное мероприятие "Отдых и оздоровление детей"</t>
  </si>
  <si>
    <t>4420200000</t>
  </si>
  <si>
    <t>4420200020</t>
  </si>
  <si>
    <t>4420200330</t>
  </si>
  <si>
    <t xml:space="preserve">        Организация отдыха детей в каникулярное время в лагерях дневного пребывания на базе муниципальных учреждений городского округа Кинешма</t>
  </si>
  <si>
    <t>4420211700</t>
  </si>
  <si>
    <t xml:space="preserve">        Обеспечение оздоровления детей (транспортные расходы)</t>
  </si>
  <si>
    <t>4420240070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</si>
  <si>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</si>
  <si>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4420280200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</si>
  <si>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</si>
  <si>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>44202S0190</t>
  </si>
  <si>
    <t xml:space="preserve">  Подпрограмма "Молодежная политика городского округа Кинешма"</t>
  </si>
  <si>
    <t>4430000000</t>
  </si>
  <si>
    <t xml:space="preserve">    Основное мероприятие "Организация работы с молодежью"</t>
  </si>
  <si>
    <t>4430100000</t>
  </si>
  <si>
    <t xml:space="preserve">        Организация временного трудоустройства несовершеннолетних граждан в возрасте от 14 до 18 лет</t>
  </si>
  <si>
    <t>4430110130</t>
  </si>
  <si>
    <t xml:space="preserve">        Организация молодежных мероприятий</t>
  </si>
  <si>
    <t>4430110260</t>
  </si>
  <si>
    <t>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</si>
  <si>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>4500000000</t>
  </si>
  <si>
    <t xml:space="preserve">  Подпрограмма "Жилище"</t>
  </si>
  <si>
    <t>4510000000</t>
  </si>
  <si>
    <t xml:space="preserve">    Основное мероприятие "Создание безопасности и благоприятных условий проживания граждан, организационное и финансовое обеспечение проведения капитального ремонта общего имущества в многоквартирных домах и улучшение эксплуатационных характеристик общего имущества в многоквартирных домах, снижение социальной напряженности среди населения по оплате коммунальных услуг"</t>
  </si>
  <si>
    <t>4510100000</t>
  </si>
  <si>
    <t xml:space="preserve">        Услуги по технической инвентаризации зданий муниципального жилищного фонда городского округа Кинешма</t>
  </si>
  <si>
    <t>4510110160</t>
  </si>
  <si>
    <t xml:space="preserve">      Жилищное хозяйство</t>
  </si>
  <si>
    <t xml:space="preserve">        Установка общедомовых приборов учета</t>
  </si>
  <si>
    <t>4510110330</t>
  </si>
  <si>
    <t xml:space="preserve">        Оказание услуг по изготовлению технических заключений о состоянии строительных конструкций многоквартирных домов</t>
  </si>
  <si>
    <t>4510110340</t>
  </si>
  <si>
    <t xml:space="preserve">        Муниципальная поддержка капитального ремонта общего имущества в многоквартирных домах</t>
  </si>
  <si>
    <t>4510110550</t>
  </si>
  <si>
    <t xml:space="preserve">        Капитальный ремонт муниципального жилищного фонда</t>
  </si>
  <si>
    <t>4510120070</t>
  </si>
  <si>
    <t xml:space="preserve">        Оплата коммунальных услуг, содержание, текущий ремонт жилых помещений, относящихся к свободному жилищному фонду</t>
  </si>
  <si>
    <t>4510120100</t>
  </si>
  <si>
    <t xml:space="preserve">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</si>
  <si>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>4510120110</t>
  </si>
  <si>
    <t xml:space="preserve">      Благоустройство</t>
  </si>
  <si>
    <t xml:space="preserve">        Субсидия на благоустройство придомовых территорий многоквартирных домов из бюджета городского округа Кинешма</t>
  </si>
  <si>
    <t>4510111640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</si>
  <si>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</si>
  <si>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45101R0820</t>
  </si>
  <si>
    <t xml:space="preserve">      Социальное обеспечение населения</t>
  </si>
  <si>
    <t xml:space="preserve">  Подпрограмма "Развитие инженерных инфраструктур"</t>
  </si>
  <si>
    <t>4530000000</t>
  </si>
  <si>
    <t xml:space="preserve">    Основное мероприятие "Развитие и организация инженерных инфраструктур"</t>
  </si>
  <si>
    <t>4530100000</t>
  </si>
  <si>
    <t xml:space="preserve">        Наказы избирателей депутатам городской Думы городского округа Кинешма</t>
  </si>
  <si>
    <t>4530110010</t>
  </si>
  <si>
    <t>4530100020</t>
  </si>
  <si>
    <t xml:space="preserve">        Организация уличного освещения в границах городского округа Кинешма</t>
  </si>
  <si>
    <t>4530100240</t>
  </si>
  <si>
    <t xml:space="preserve">  Подпрограмма "Переселение граждан из аварийного жилищного фонда"</t>
  </si>
  <si>
    <t>4550000000</t>
  </si>
  <si>
    <t xml:space="preserve">    Региональный проект "Обеспечение устойчивого сокращения непригодного для проживания жилищного фонда"</t>
  </si>
  <si>
    <t>455F300000</t>
  </si>
  <si>
    <t xml:space="preserve">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</si>
  <si>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455F367483</t>
  </si>
  <si>
    <t xml:space="preserve">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</si>
  <si>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455F367484</t>
  </si>
  <si>
    <t xml:space="preserve">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</si>
  <si>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455F36748S</t>
  </si>
  <si>
    <t>Муниципальная программа городского округа Кинешма "Развитие транспортной системы в городском округе Кинешма"</t>
  </si>
  <si>
    <t>4600000000</t>
  </si>
  <si>
    <t xml:space="preserve">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</si>
  <si>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>4610000000</t>
  </si>
  <si>
    <t xml:space="preserve">    Основное мероприятие "Организация содержания закрепленных автомобильных дорог общего пользования и искусственных дорожных сооружений в их составе" в границах городского округа Кинешма"</t>
  </si>
  <si>
    <t>4610100000</t>
  </si>
  <si>
    <t xml:space="preserve">      Дорожное хозяйство (дорожные фонды)</t>
  </si>
  <si>
    <t>4610100020</t>
  </si>
  <si>
    <t xml:space="preserve">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</si>
  <si>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>4610100160</t>
  </si>
  <si>
    <t xml:space="preserve">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</si>
  <si>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>4620000000</t>
  </si>
  <si>
    <t xml:space="preserve">    Основное мероприятие "Организация ремонта закрепленных автомобильных дорог общего пользования и искусственных дорожных сооружений в их составе, внутриквартальных проездов и придомовых территорий городского округа Кинешма"</t>
  </si>
  <si>
    <t>4620100000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</si>
  <si>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</si>
  <si>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46201S0510</t>
  </si>
  <si>
    <t>Муниципальная программа городского округа Кинешма "Поддержка и развитие малого предпринимательства в городском округе Кинешма"</t>
  </si>
  <si>
    <t>4700000000</t>
  </si>
  <si>
    <t xml:space="preserve">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</si>
  <si>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Основное мероприятие "Поддержка и развитие малого предпринимательства в городском округе Кинешма"</t>
  </si>
  <si>
    <t>4700100000</t>
  </si>
  <si>
    <t xml:space="preserve">        Предоставление субсидии на оказание социально-значимых бытовых услуг</t>
  </si>
  <si>
    <t>4700120160</t>
  </si>
  <si>
    <t>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</si>
  <si>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>4800000000</t>
  </si>
  <si>
    <t xml:space="preserve">  Подпрограмма "Предупреждение и ликвидация последствий чрезвычайных ситуаций в границах городского округа Кинешма"</t>
  </si>
  <si>
    <t>4810000000</t>
  </si>
  <si>
    <t xml:space="preserve">    Основное мероприятие "Организация мероприятий по предупреждению, ликвидации последствий чрезвычайных ситуаций и происшествий, оказанию помощи при происшествиях и чрезвычайных ситуациях на территории городского округа Кинешма и обучение населения городского округа Кинешма в области гражданской обороны, защиты населения и территорий от чрезвычайных ситуаций природного и техногенного характера"</t>
  </si>
  <si>
    <t>4810100000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</si>
  <si>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</si>
  <si>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</si>
  <si>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4810100190</t>
  </si>
  <si>
    <t xml:space="preserve">        Развитие системы оповещения на территории городского округа Кинешма, поддержание элементов системы в рабочем состоянии, улучшение технических характеристик системы</t>
  </si>
  <si>
    <t>4810100200</t>
  </si>
  <si>
    <t xml:space="preserve">  Подпрограмма "Внедрение и развитие аппаратно-программного комплекса "Безопасный город" на территории городского округа Кинешма"</t>
  </si>
  <si>
    <t>4820000000</t>
  </si>
  <si>
    <t xml:space="preserve">    Основное мероприятие "Совершенствование системы видеонаблюдения и видеофиксации происшествий и чрезвычайных ситуаций на базе МУ "Управление по делам гражданской обороны и чрезвычайным ситуациям городского округа Кинешма"</t>
  </si>
  <si>
    <t>4820100000</t>
  </si>
  <si>
    <t xml:space="preserve">        Охват системой видеонаблюдения всех основных транспортных развязок и мест скопления людей на территории городского округа Кинешма</t>
  </si>
  <si>
    <t>4820110200</t>
  </si>
  <si>
    <t>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</si>
  <si>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>4900000000</t>
  </si>
  <si>
    <t xml:space="preserve">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</si>
  <si>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Основное мероприятие "Обеспечение антитеррористической защищенности объектов"</t>
  </si>
  <si>
    <t>4900100000</t>
  </si>
  <si>
    <t xml:space="preserve">        Установка систем видеонаблюдения (видеокамер) на потенциальных объектах террористических посягательств, обеспечение охраны данных объектов</t>
  </si>
  <si>
    <t>4900111560</t>
  </si>
  <si>
    <t xml:space="preserve">    Основное мероприятие "Управление и распоряжение муниципальным имуществом городского округа Кинешма"</t>
  </si>
  <si>
    <t>4900200000</t>
  </si>
  <si>
    <t xml:space="preserve">        Оплата за услуги охраны объектов недвижимости, входящих в состав имущества муниципальной казны</t>
  </si>
  <si>
    <t>4900211440</t>
  </si>
  <si>
    <t>Муниципальная программа городского округа Кинешма "Управление муниципальным имуществом в городском округе Кинешма"</t>
  </si>
  <si>
    <t>5000000000</t>
  </si>
  <si>
    <t xml:space="preserve">  Подпрограмма "Обеспечение деятельности комитета имущественных и земельных отношений администрации городского округа Кинешма"</t>
  </si>
  <si>
    <t>5010000000</t>
  </si>
  <si>
    <t xml:space="preserve">    Основное мероприятие "Финансовое обеспечение комитета имущественных и земельных отношений администрации городского округа Кинешма"</t>
  </si>
  <si>
    <t>5010100000</t>
  </si>
  <si>
    <t>5010100360</t>
  </si>
  <si>
    <t xml:space="preserve">  Подпрограмма "Обеспечение приватизации и содержание имущества муниципальной казны"</t>
  </si>
  <si>
    <t>5020000000</t>
  </si>
  <si>
    <t>5020100000</t>
  </si>
  <si>
    <t xml:space="preserve">        Обеспечение приватизации и проведение предпродажной подготовки объектов недвижимости</t>
  </si>
  <si>
    <t>5020110220</t>
  </si>
  <si>
    <t xml:space="preserve">        Содержание объектов недвижимости, входящих в состав имущества муниципальной казны</t>
  </si>
  <si>
    <t>5020110230</t>
  </si>
  <si>
    <t xml:space="preserve">        Эффективное управление, распоряжение имуществом, входящего в состав имущества муниципальной казны</t>
  </si>
  <si>
    <t>5020110240</t>
  </si>
  <si>
    <t>Муниципальная программа городского округа Кинешма "Благоустройство городского округа Кинешма"</t>
  </si>
  <si>
    <t>5100000000</t>
  </si>
  <si>
    <t xml:space="preserve">  Подпрограмма "Благоустройство территории городского округа Кинешма"</t>
  </si>
  <si>
    <t>5110000000</t>
  </si>
  <si>
    <t xml:space="preserve">    Основное мероприятие "Благоустройство территорий общего пользования"</t>
  </si>
  <si>
    <t>5110100000</t>
  </si>
  <si>
    <t>5110100020</t>
  </si>
  <si>
    <t xml:space="preserve">        Содержание источников нецентрализованного водоснабжения</t>
  </si>
  <si>
    <t>5110100260</t>
  </si>
  <si>
    <t xml:space="preserve">        Содержание, благоустройство мест массового отдыха населения городского округа Кинешма и других территорий общего пользования</t>
  </si>
  <si>
    <t>5110100270</t>
  </si>
  <si>
    <t xml:space="preserve">        Содержание и ремонт детских игровых площадок</t>
  </si>
  <si>
    <t>5110100580</t>
  </si>
  <si>
    <t xml:space="preserve">        "Наказы избирателей депутатам городской Думы городского округа Кинешма"</t>
  </si>
  <si>
    <t>5110110010</t>
  </si>
  <si>
    <t xml:space="preserve">        Ремонт мемориалов воинских захоронений, памятных знаков и других малых архитектурных форм на территории городского округа Кинешма</t>
  </si>
  <si>
    <t>5110111250</t>
  </si>
  <si>
    <t xml:space="preserve">        Прочие работы по благоустройству</t>
  </si>
  <si>
    <t>5110160020</t>
  </si>
  <si>
    <t xml:space="preserve">    Основное мероприятие "Содержание территорий общего пользования городских кладбищ и оказание поддержки в связи с погребением невостребованных и неизвестных умерших"</t>
  </si>
  <si>
    <t>5110200000</t>
  </si>
  <si>
    <t>5110200020</t>
  </si>
  <si>
    <t xml:space="preserve">        Организация и содержание мест захоронений</t>
  </si>
  <si>
    <t>5110200300</t>
  </si>
  <si>
    <t xml:space="preserve">      Другие вопросы в области жилищно-коммунального хозяйства</t>
  </si>
  <si>
    <t xml:space="preserve">        Компенсация затрат по оказанию услуг на погребение неизвестных и невостребованных трупов, в целях возмещения недополученных доходов, возникающих из-за разницы стоимости услуг, определенных органом местного самоуправления городского округа Кинешма и социального пособия на погребение</t>
  </si>
  <si>
    <t>5110211080</t>
  </si>
  <si>
    <t xml:space="preserve">    Основное мероприятие "Обновление парка автотранспортных средств, используемых при выполнении операций внешнего благоустройства населенных пунктов, и коммунальной техники"</t>
  </si>
  <si>
    <t>5110300000</t>
  </si>
  <si>
    <t xml:space="preserve">        Приобретение автотранспортных средств и коммунальной техники</t>
  </si>
  <si>
    <t>5110310490</t>
  </si>
  <si>
    <t xml:space="preserve">  Подпрограмма "Текущее содержание инженерной защиты (дамбы, дренажные системы водоперекачивающие станции)"</t>
  </si>
  <si>
    <t>5120000000</t>
  </si>
  <si>
    <t xml:space="preserve">    Основное мероприятие "Текущее содержание гидротехнических сооружений"</t>
  </si>
  <si>
    <t>5120100000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</si>
  <si>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</si>
  <si>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</si>
  <si>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водоперекачивающие станции)</t>
  </si>
  <si>
    <t>51201S0540</t>
  </si>
  <si>
    <t>Муниципальная программа городского округа Кинешма "Профилактика правонарушений в городском округе Кинешма"</t>
  </si>
  <si>
    <t>5200000000</t>
  </si>
  <si>
    <t xml:space="preserve">        Оказание помощи лицам, находящимся в состоянии алкогольного, наркотического или иного токсического опьянения и утратившим способность самостоятельно передвигаться или ориентироваться в окружающей обстановке</t>
  </si>
  <si>
    <t xml:space="preserve">    Основное мероприятие "Реализация мероприятий по содействию занятости населения"</t>
  </si>
  <si>
    <t xml:space="preserve">        Организация общественных работ на территории городского округа Кинешма</t>
  </si>
  <si>
    <t xml:space="preserve">    Основное мероприятие "Регулирование численности безнадзорных животных на территории городского округа Кинешма"</t>
  </si>
  <si>
    <t xml:space="preserve">      Сельское хозяйство и рыболовство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</si>
  <si>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</si>
  <si>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 xml:space="preserve">        Предоставление мер имущественной поддержки некоммерческим организациям, оказывающим помощь в сфере профилактики наркомании и предупреждения правонарушений</t>
  </si>
  <si>
    <t>Муниципальная программа городского округа Кинешма "Управление муниципальными финансами и муниципальным долгом"</t>
  </si>
  <si>
    <t>5300000000</t>
  </si>
  <si>
    <t>5310000000</t>
  </si>
  <si>
    <t xml:space="preserve">    Основное мероприятие "Обеспечение функционирования муниципальных организаций и отраслевых (функциональных) органов администрации городского округа Кинешма"</t>
  </si>
  <si>
    <t>5310100000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</si>
  <si>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</si>
  <si>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5310100360</t>
  </si>
  <si>
    <t xml:space="preserve">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</si>
  <si>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 xml:space="preserve">        Обеспечение функционирования многофункциональных центров предоставления государственных и муниципальных услуг</t>
  </si>
  <si>
    <t xml:space="preserve">  Подпрограмма "Повышение качества управления муниципальными финансами"</t>
  </si>
  <si>
    <t>5320000000</t>
  </si>
  <si>
    <t xml:space="preserve">    Основное мероприятие "Обеспечение сбалансированности и устойчивости бюджета городского округа Кинешма"</t>
  </si>
  <si>
    <t>5320100000</t>
  </si>
  <si>
    <t xml:space="preserve">      Обслуживание государственного внутреннего и муниципального долга</t>
  </si>
  <si>
    <t xml:space="preserve">        Управление муниципальным долгом городского округа Кинешма</t>
  </si>
  <si>
    <t>5320110270</t>
  </si>
  <si>
    <t xml:space="preserve">          Обслуживание государственного (муниципального) долга</t>
  </si>
  <si>
    <t>700</t>
  </si>
  <si>
    <t>Муниципальная программа городского округа Кинешма "Совершенствование местного самоуправления городского округа Кинешма"</t>
  </si>
  <si>
    <t>5400000000</t>
  </si>
  <si>
    <t xml:space="preserve">  Подпрограмма "Обеспечение деятельности органов местного самоуправления городского округа Кинешма"</t>
  </si>
  <si>
    <t>5410000000</t>
  </si>
  <si>
    <t>5410100000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</si>
  <si>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</si>
  <si>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деятельности главы городского округа Кинешма</t>
  </si>
  <si>
    <t>5410100350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</si>
  <si>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</si>
  <si>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5410100360</t>
  </si>
  <si>
    <t xml:space="preserve">    Основное мероприятие "Создание условий для решения вопросов местного значения, иных отдельных государственных полномочий"</t>
  </si>
  <si>
    <t>5410200000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</si>
  <si>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</si>
  <si>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5410280360</t>
  </si>
  <si>
    <t xml:space="preserve">        Осуществление отдельных государственных полномочий в сфере административных правонарушений</t>
  </si>
  <si>
    <t>5410280350</t>
  </si>
  <si>
    <t xml:space="preserve">    Основное мероприятие "Обеспечение полномочий городского округа Кинешма в сфере строительства, реконструкции, капитального и текущего ремонта объектов капитального строительства"</t>
  </si>
  <si>
    <t>5410300000</t>
  </si>
  <si>
    <t xml:space="preserve">        Обеспечение деятельности муниципальных учреждений строительства городского округа Кинешма</t>
  </si>
  <si>
    <t>5410300420</t>
  </si>
  <si>
    <t xml:space="preserve">    Основное мероприятие "Информационное сопровождение органов местного самоуправления городского округа Кинешма"</t>
  </si>
  <si>
    <t>5410400000</t>
  </si>
  <si>
    <t xml:space="preserve">        Обеспечение населения информацией о деятельности органов местного самоуправления городского округа Кинешма по социально-значимым темам</t>
  </si>
  <si>
    <t>5410400210</t>
  </si>
  <si>
    <t xml:space="preserve">      Телевидение и радиовещание</t>
  </si>
  <si>
    <t>5410400020</t>
  </si>
  <si>
    <t xml:space="preserve">    Основное мероприятие "Информатизация учреждений городского округа Кинешма"</t>
  </si>
  <si>
    <t>5410600000</t>
  </si>
  <si>
    <t xml:space="preserve">        Организация мероприятий по технической защите информации в городском округе Кинешма</t>
  </si>
  <si>
    <t>5410611620</t>
  </si>
  <si>
    <t xml:space="preserve">        Развитие и сопровождение отраслевой и ведомственной информационно-телекоммуникационных систем городского округа Кинешма</t>
  </si>
  <si>
    <t>5410611630</t>
  </si>
  <si>
    <t xml:space="preserve">  Подпрограмма "Развитие институтов гражданского общества"</t>
  </si>
  <si>
    <t>5420000000</t>
  </si>
  <si>
    <t xml:space="preserve">    Основное мероприятие "Предоставление мер поддержки социально ориентированным некоммерческим организациям и территориальным общественным самоуправлениям"</t>
  </si>
  <si>
    <t>5420100000</t>
  </si>
  <si>
    <t xml:space="preserve">        Оказание финансовой поддержки территориальным общественным самоуправлениям</t>
  </si>
  <si>
    <t>5420160070</t>
  </si>
  <si>
    <t xml:space="preserve">        Субсидирование социально ориентированных некоммерческих организаций</t>
  </si>
  <si>
    <t>5420120010</t>
  </si>
  <si>
    <t>Муниципальная программа городского округа Кинешма "Охрана окружающей среды"</t>
  </si>
  <si>
    <t>5500000000</t>
  </si>
  <si>
    <t xml:space="preserve">  Муниципальная программа городского округа Кинешма "Охрана окружающей среды"</t>
  </si>
  <si>
    <t xml:space="preserve">    Основное мероприятие "Ликвидация накопленного вреда окружающей среде"</t>
  </si>
  <si>
    <t>5500200000</t>
  </si>
  <si>
    <t xml:space="preserve">      Охрана объектов растительного и животного мира и среды их обитания</t>
  </si>
  <si>
    <t xml:space="preserve">        Разработка проектов работ по ликвидации накопленного вреда окружающей среде</t>
  </si>
  <si>
    <t>55002S5600</t>
  </si>
  <si>
    <t xml:space="preserve">      Сбор, удаление отходов и очистка сточных вод</t>
  </si>
  <si>
    <t xml:space="preserve">    Региональный проект "Оздоровление Волги"</t>
  </si>
  <si>
    <t>550G600000</t>
  </si>
  <si>
    <t xml:space="preserve">        Сокращение доли загрязненных сточных вод</t>
  </si>
  <si>
    <t>550G650130</t>
  </si>
  <si>
    <t>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</si>
  <si>
    <t>5600000000</t>
  </si>
  <si>
    <t xml:space="preserve">  Подпрограмма "Благоустройство дворовых и общественных территорий"</t>
  </si>
  <si>
    <t>5610000000</t>
  </si>
  <si>
    <t xml:space="preserve">    Региональный проект "Формирование комфортной городской среды"</t>
  </si>
  <si>
    <t>561F200000</t>
  </si>
  <si>
    <t xml:space="preserve">        Реализация программ формирования современной городской среды</t>
  </si>
  <si>
    <t>561F255550</t>
  </si>
  <si>
    <t>Непрограммные направления деятельности бюджета городского округа Кинешма городской Думы городского округа Кинешма</t>
  </si>
  <si>
    <t>7000000000</t>
  </si>
  <si>
    <t xml:space="preserve">  городская Дума городского округа Кинешма</t>
  </si>
  <si>
    <t>7010000000</t>
  </si>
  <si>
    <t xml:space="preserve">    городская Дума городского округа Кинешма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</si>
  <si>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</si>
  <si>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председателя городской Думы городского округа Кинешма</t>
  </si>
  <si>
    <t>7010000430</t>
  </si>
  <si>
    <t xml:space="preserve">        Обеспечение функционирования аппарата городской Думы городского округа Кинешма</t>
  </si>
  <si>
    <t>7010000440</t>
  </si>
  <si>
    <t xml:space="preserve">        Проведение диспансеризации работников муниципальных учреждений городского округа Кинешма</t>
  </si>
  <si>
    <t>7010000370</t>
  </si>
  <si>
    <t>Непрограммные направления деятельности бюджета городского округа Кинешма Контрольно-счетной комиссии городского округа Кинешма</t>
  </si>
  <si>
    <t>7100000000</t>
  </si>
  <si>
    <t xml:space="preserve">  Контрольно-счетной комиссии городского округа Кинешма</t>
  </si>
  <si>
    <t>7110000000</t>
  </si>
  <si>
    <t xml:space="preserve">    Контрольно-счетной комиссии городского округа Кинешма</t>
  </si>
  <si>
    <t xml:space="preserve">        Обеспечение функционирования Председателя Контрольно-счетной комиссии городского округа Кинешма</t>
  </si>
  <si>
    <t>7110000460</t>
  </si>
  <si>
    <t xml:space="preserve">        Обеспечение функционирования членов и аппарата Контрольно-счетной комиссии городского округа Кинешма</t>
  </si>
  <si>
    <t>7110000470</t>
  </si>
  <si>
    <t>7110000370</t>
  </si>
  <si>
    <t>Непрограммные направления деятельности бюджета городского округа Кинешма резервного фонда администрации городского округа Кинешма</t>
  </si>
  <si>
    <t>7200000000</t>
  </si>
  <si>
    <t xml:space="preserve">  Резервный фонд администрации городского округа Кинешма</t>
  </si>
  <si>
    <t>7210000000</t>
  </si>
  <si>
    <t xml:space="preserve">    Резервный фонд администрации городского округа Кинешма</t>
  </si>
  <si>
    <t xml:space="preserve">      Резервные фонды</t>
  </si>
  <si>
    <t xml:space="preserve">        Резервный фонд администрации городского округа Кинешма</t>
  </si>
  <si>
    <t>7210010290</t>
  </si>
  <si>
    <t>Непрограммные направления деятельности бюджета городского округа Кинешма на исполнение судебных актов</t>
  </si>
  <si>
    <t>7400000000</t>
  </si>
  <si>
    <t xml:space="preserve">  Иные непрограммные направления</t>
  </si>
  <si>
    <t>7490000000</t>
  </si>
  <si>
    <t xml:space="preserve">    Иные непрограммные направления</t>
  </si>
  <si>
    <t xml:space="preserve">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</si>
  <si>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7490060050</t>
  </si>
  <si>
    <t>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</si>
  <si>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>7500000000</t>
  </si>
  <si>
    <t>7590000000</t>
  </si>
  <si>
    <t xml:space="preserve">      Судебная система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</si>
  <si>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</si>
  <si>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7590051200</t>
  </si>
  <si>
    <t>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</si>
  <si>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>7600000000</t>
  </si>
  <si>
    <t>7690000000</t>
  </si>
  <si>
    <t xml:space="preserve">      Пенсионное обеспечение</t>
  </si>
  <si>
    <t xml:space="preserve">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</si>
  <si>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>7690040120</t>
  </si>
  <si>
    <t xml:space="preserve">        Материальное обеспечение граждан, удостоенных звания "Почетный гражданин города Кинешма"</t>
  </si>
  <si>
    <t>7690040130</t>
  </si>
  <si>
    <t>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</si>
  <si>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>7700000000</t>
  </si>
  <si>
    <t>7790000000</t>
  </si>
  <si>
    <t xml:space="preserve">      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</si>
  <si>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>7790000010</t>
  </si>
  <si>
    <t>Непрограммные направления деятельности бюджета городского округа Кинешма по прочим расходам</t>
  </si>
  <si>
    <t>8000000000</t>
  </si>
  <si>
    <t>8090000000</t>
  </si>
  <si>
    <t>8090000370</t>
  </si>
  <si>
    <t>Итого</t>
  </si>
  <si>
    <t>Наименование показателя</t>
  </si>
  <si>
    <t>КВСР</t>
  </si>
  <si>
    <t>Рз</t>
  </si>
  <si>
    <t>ПР</t>
  </si>
  <si>
    <t>ЦСР</t>
  </si>
  <si>
    <t>Вр</t>
  </si>
  <si>
    <t>"Комитет по культуре и туризму администрации городского округа Кинешма"</t>
  </si>
  <si>
    <t>951</t>
  </si>
  <si>
    <t xml:space="preserve">  ОБЩЕГОСУДАРСТВЕННЫЕ ВОПРОСЫ</t>
  </si>
  <si>
    <t xml:space="preserve">    Другие общегосударственные вопросы</t>
  </si>
  <si>
    <t xml:space="preserve">      Муниципальная программа городского округа Кинешма "Культура городского округа Кинешма"</t>
  </si>
  <si>
    <t xml:space="preserve">        Подпрограмма "Наследие"</t>
  </si>
  <si>
    <t xml:space="preserve">          Основное мероприятие "Формирование и содержание муниципального архива"</t>
  </si>
  <si>
    <t xml:space="preserve">            Содержание имущества учреждения в рамках муниципального задания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</si>
  <si>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</si>
  <si>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Оказание информационных услуг на основе архивных документов и обеспечение доступа к архивным документам (копиям) и справочно-поисковым средствам к ним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</si>
  <si>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</si>
  <si>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НАЦИОНАЛЬНАЯ ЭКОНОМИКА</t>
  </si>
  <si>
    <t xml:space="preserve">    Другие вопросы в области национальной экономики</t>
  </si>
  <si>
    <t xml:space="preserve">        Подпрограмма "Развитие туризма в городском округе Кинешма"</t>
  </si>
  <si>
    <t xml:space="preserve">          Основное мероприятие "Создание благоприятных условий для устойчивого развития сферы туризма в городском округе Кинешма и повышение потребительского спроса на туристские услуги"</t>
  </si>
  <si>
    <t xml:space="preserve">            Содействие развитию внутреннего и въездного туризма в городском округе Кинешма</t>
  </si>
  <si>
    <t xml:space="preserve">              Закупка товаров, работ и услуг для обеспечения государственных (муниципальных) нужд</t>
  </si>
  <si>
    <t xml:space="preserve">  ЖИЛИЩНО-КОММУНАЛЬНОЕ ХОЗЯЙСТВО</t>
  </si>
  <si>
    <t xml:space="preserve">    Благоустройство</t>
  </si>
  <si>
    <t xml:space="preserve">      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</si>
  <si>
    <t xml:space="preserve">        Подпрограмма "Благоустройство дворовых и общественных территорий"</t>
  </si>
  <si>
    <t xml:space="preserve">          Региональный проект "Формирование комфортной городской среды"</t>
  </si>
  <si>
    <t xml:space="preserve">            Реализация программ формирования современной городской среды</t>
  </si>
  <si>
    <t xml:space="preserve">  ОБРАЗОВАНИЕ</t>
  </si>
  <si>
    <t xml:space="preserve">    Дополнительное образование детей</t>
  </si>
  <si>
    <t xml:space="preserve">      Муниципальная программа городского округа Кинешма "Развитие образования городского округа Кинешма"</t>
  </si>
  <si>
    <t xml:space="preserve">        Подпрограмма "Дополнительное образование в муниципальных организациях городского округа Кинешма"</t>
  </si>
  <si>
    <t xml:space="preserve">          Основное мероприятие "Реализация образовательных программ дополнительного образования детей и мероприятия по их реализации"</t>
  </si>
  <si>
    <t xml:space="preserve">            Организация дополнительного образования и обеспечение функционирования муниципальных организаций в сфере культуры и искусства</t>
  </si>
  <si>
    <t xml:space="preserve">          Основное мероприятие "Поэтапное повышение средней заработной платы педагогических работников муниципальных организаций дополнительного образования детей"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</si>
  <si>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</si>
  <si>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 xml:space="preserve">        Подпрограмма "Поддержка развития образовательных организаций городского округа Кинешма"</t>
  </si>
  <si>
    <t xml:space="preserve">          Основное мероприятие "Содействие развитию образовательных организаций"</t>
  </si>
  <si>
    <t xml:space="preserve">            Укрепление материально-технической базы муниципальных учреждений городского округа Кинешма</t>
  </si>
  <si>
    <t xml:space="preserve">          Основное мероприятие "Развитие интеллектуального, творческого и физического потенциала обучающихся"</t>
  </si>
  <si>
    <t xml:space="preserve">            Поддержка способных и талантливых детей</t>
  </si>
  <si>
    <t xml:space="preserve">  КУЛЬТУРА, КИНЕМАТОГРАФИЯ</t>
  </si>
  <si>
    <t xml:space="preserve">    Культура</t>
  </si>
  <si>
    <t xml:space="preserve">          Основное мероприятие "Библиотечное обслуживание населения"</t>
  </si>
  <si>
    <t xml:space="preserve">            Осуществление библиотечного, библиографического и информационного обслуживания пользователей библиотеки</t>
  </si>
  <si>
    <t xml:space="preserve">            Работы по формированию, учету, изучению, обеспечению физического сохранения и безопасности фондов библиотеки</t>
  </si>
  <si>
    <t xml:space="preserve">        Подпрограмма "Культурно-досуговая деятельность"</t>
  </si>
  <si>
    <t xml:space="preserve">          Основное мероприятие "Организация культурного досуга и отдыха населения городского округа Кинешма"</t>
  </si>
  <si>
    <t xml:space="preserve">    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</si>
  <si>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 xml:space="preserve">            Организация проведения массовых мероприятий</t>
  </si>
  <si>
    <t xml:space="preserve">              Социальное обеспечение и иные выплаты населению</t>
  </si>
  <si>
    <t xml:space="preserve">      Муниципальная программа городского округа Кинешма "Реализация социальной и молодежной политики в городском округе Кинешма</t>
  </si>
  <si>
    <t xml:space="preserve">        Подпрограмма "Поддержка отдельных категорий граждан городского округа Кинешма"</t>
  </si>
  <si>
    <t xml:space="preserve">          Основное мероприятие "Формирование доступной среды жизнедеятельности для инвалидов"</t>
  </si>
  <si>
    <t xml:space="preserve">            Обеспечение доступности зданий и сооружений для инвалидов и других маломобильных групп населения</t>
  </si>
  <si>
    <t xml:space="preserve">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</si>
  <si>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</si>
  <si>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      Основное мероприятие "Обеспечение антитеррористической защищенности объектов"</t>
  </si>
  <si>
    <t xml:space="preserve">        Иные непрограммные направления</t>
  </si>
  <si>
    <t xml:space="preserve">          Иные непрограммные направления</t>
  </si>
  <si>
    <t xml:space="preserve">    Другие вопросы в области культуры, кинематографии</t>
  </si>
  <si>
    <t xml:space="preserve">        Подпрограмма "Обеспечение деятельности отраслевых (функциональных) органов администрации городского округа Кинешма"</t>
  </si>
  <si>
    <t xml:space="preserve">          Основное мероприятие "Повышение эффективности деятельности отраслевых (функциональных) органов администрации городского округа Кинешма"</t>
  </si>
  <si>
    <t xml:space="preserve">            Обеспечение деятельности отраслевых (функциональных) органов администрации городского округа Кинешма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</si>
  <si>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</si>
  <si>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Иные бюджетные ассигнования</t>
  </si>
  <si>
    <t xml:space="preserve">      Непрограммные направления деятельности бюджета городского округа Кинешма по прочим расходам</t>
  </si>
  <si>
    <t xml:space="preserve">            Проведение диспансеризации работников муниципальных учреждений городского округа Кинешма</t>
  </si>
  <si>
    <t>953</t>
  </si>
  <si>
    <t xml:space="preserve">    Дошкольное образование</t>
  </si>
  <si>
    <t xml:space="preserve">        Подпрограмма "Дошкольное образование детей в муниципальных организациях городского округа Кинешма"</t>
  </si>
  <si>
    <t xml:space="preserve">          Основное мероприятие "Дошкольное образование. Присмотр и уход за детьми"</t>
  </si>
  <si>
    <t xml:space="preserve">            Организация дошкольного образования и обеспечение функционирования муниципальных организаций</t>
  </si>
  <si>
    <t xml:space="preserve">            Присмотр и уход за детьми, в части питания детей образовательного учреждения</t>
  </si>
  <si>
    <t xml:space="preserve">            Обеспечение физической охраны организаций дошкольного образования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</si>
  <si>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</si>
  <si>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</si>
  <si>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Обеспечение пожарной безопасности муниципальных образовательных организаций</t>
  </si>
  <si>
    <t xml:space="preserve">            Установка систем видеонаблюдения (видеокамер) на потенциальных объектах террористических посягательств, обеспечение охраны данных объектов</t>
  </si>
  <si>
    <t xml:space="preserve">    Общее образование</t>
  </si>
  <si>
    <t xml:space="preserve">        Подпрограмма "Общее образование в муниципальных организациях городского округа Кинешма"</t>
  </si>
  <si>
    <t xml:space="preserve">          Основное мероприятие "Реализация программ начального общего, основного общего и среднего общего образования"</t>
  </si>
  <si>
    <t xml:space="preserve">            Организация общего образования и обеспечение функционирования муниципальных  общеобразовательных организаций</t>
  </si>
  <si>
    <t xml:space="preserve">            Обеспечение физической охраны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</si>
  <si>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</si>
  <si>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Мероприятия в рамках подготовки и участия во Всероссийской олимпиаде школьников</t>
  </si>
  <si>
    <t xml:space="preserve">            Поддержка кадетских классов в общеобразовательных организациях городского округа Кинешма</t>
  </si>
  <si>
    <t xml:space="preserve">          Основное мероприятие "Финансовое обеспечение предоставления мер социальной поддержки в сфере общего образования"</t>
  </si>
  <si>
    <t xml:space="preserve">            Организация питания обучающихся с ограниченными возможностями здоровья муниципальных общеобразовательных организаций</t>
  </si>
  <si>
    <t xml:space="preserve">            Организация дополнительного образования и обеспечение функционирования муниципальных организаций в сфере образования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</si>
  <si>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</si>
  <si>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 xml:space="preserve">            Мероприятия в рамках подготовки и участия в Спартакиаде школьников</t>
  </si>
  <si>
    <t xml:space="preserve">          Региональный проект "Успех каждого ребенка "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</si>
  <si>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</si>
  <si>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Молодежная политика</t>
  </si>
  <si>
    <t xml:space="preserve">        Подпрограмма "Дети города Кинешма"</t>
  </si>
  <si>
    <t xml:space="preserve">          Основное мероприятие "Отдых и оздоровление детей"</t>
  </si>
  <si>
    <t xml:space="preserve">            Организация отдыха детей в каникулярное время в лагерях дневного пребывания на базе муниципальных учреждений городского округа Кинешма</t>
  </si>
  <si>
    <t xml:space="preserve">  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</si>
  <si>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</si>
  <si>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Другие вопросы в области образования</t>
  </si>
  <si>
    <t xml:space="preserve">      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</si>
  <si>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 xml:space="preserve">          Основное мероприятие "Информационно-методическое и бухгалтерское сопровождение"</t>
  </si>
  <si>
    <t xml:space="preserve">            Обеспечение деятельности централизованных бухгалтерий по осуществлению бухгалтерского обслуживания</t>
  </si>
  <si>
    <t xml:space="preserve">            Обеспечение деятельности муниципального учреждения "Информационно-методический центр"</t>
  </si>
  <si>
    <t xml:space="preserve">          Основное мероприятие "Предоставление мер поддержки отдельным категориям работников учреждений социальной сферы"</t>
  </si>
  <si>
    <t xml:space="preserve">  СОЦИАЛЬНАЯ ПОЛИТИКА</t>
  </si>
  <si>
    <t xml:space="preserve">    Охрана семьи и детства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</si>
  <si>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</si>
  <si>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</si>
  <si>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Муниципальная программа городского округа Кинешма "Управление муниципальными финансами и муниципальным долгом"</t>
  </si>
  <si>
    <t xml:space="preserve">          Основное мероприятие "Обеспечение функционирования муниципальных организаций и отраслевых (функциональных) органов администрации городского округа Кинешма"</t>
  </si>
  <si>
    <t xml:space="preserve">    Резервные фонды</t>
  </si>
  <si>
    <t xml:space="preserve">      Непрограммные направления деятельности бюджета городского округа Кинешма резервного фонда администрации городского округа Кинешма</t>
  </si>
  <si>
    <t xml:space="preserve">          Резервный фонд администрации городского округа Кинешма</t>
  </si>
  <si>
    <t xml:space="preserve">            Резервный фонд администрации городского округа Кинешма</t>
  </si>
  <si>
    <t xml:space="preserve">    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</si>
  <si>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 xml:space="preserve">            Обеспечение функционирования многофункциональных центров предоставления государственных и муниципальных услуг</t>
  </si>
  <si>
    <t xml:space="preserve">      Муниципальная программа городского округа Кинешма "Совершенствование местного самоуправления городского округа Кинешма"</t>
  </si>
  <si>
    <t xml:space="preserve">        Подпрограмма "Обеспечение деятельности органов местного самоуправления городского округа Кинешма"</t>
  </si>
  <si>
    <t xml:space="preserve">          Основное мероприятие "Обеспечение полномочий городского округа Кинешма в сфере строительства, реконструкции, капитального и текущего ремонта объектов капитального строительства"</t>
  </si>
  <si>
    <t xml:space="preserve">            Обеспечение деятельности муниципальных учреждений строительства городского округа Кинешма</t>
  </si>
  <si>
    <t xml:space="preserve">          Основное мероприятие "Информатизация учреждений городского округа Кинешма"</t>
  </si>
  <si>
    <t xml:space="preserve">            Развитие и сопровождение отраслевой и ведомственной информационно-телекоммуникационных систем городского округа Кинешма</t>
  </si>
  <si>
    <t xml:space="preserve">      Непрограммные направления деятельности бюджета городского округа Кинешма на исполнение судебных актов</t>
  </si>
  <si>
    <t xml:space="preserve">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</si>
  <si>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</si>
  <si>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 xml:space="preserve">          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</si>
  <si>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</si>
  <si>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</si>
  <si>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</si>
  <si>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 xml:space="preserve">        Подпрограмма "Предупреждение и ликвидация последствий чрезвычайных ситуаций в границах городского округа Кинешма"</t>
  </si>
  <si>
    <t xml:space="preserve">          Основное мероприятие "Организация мероприятий по предупреждению, ликвидации последствий чрезвычайных ситуаций и происшествий, оказанию помощи при происшествиях и чрезвычайных ситуациях на территории городского округа Кинешма и обучение населения городского округа Кинешма в области гражданской обороны, защиты населения и территорий от чрезвычайных ситуаций природного и техногенного характера"</t>
  </si>
  <si>
    <t xml:space="preserve">    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</si>
  <si>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 xml:space="preserve">            Развитие системы оповещения на территории городского округа Кинешма, поддержание элементов системы в рабочем состоянии, улучшение технических характеристик системы</t>
  </si>
  <si>
    <t xml:space="preserve">        Подпрограмма "Внедрение и развитие аппаратно-программного комплекса "Безопасный город" на территории городского округа Кинешма"</t>
  </si>
  <si>
    <t xml:space="preserve">          Основное мероприятие "Совершенствование системы видеонаблюдения и видеофиксации происшествий и чрезвычайных ситуаций на базе МУ "Управление по делам гражданской обороны и чрезвычайным ситуациям городского округа Кинешма"</t>
  </si>
  <si>
    <t xml:space="preserve">            Охват системой видеонаблюдения всех основных транспортных развязок и мест скопления людей на территории городского округа Кинешма</t>
  </si>
  <si>
    <t xml:space="preserve">    Сельское хозяйство и рыболовство</t>
  </si>
  <si>
    <t xml:space="preserve">      Муниципальная программа городского округа Кинешма "Профилактика правонарушений в городском округе Кинешма"</t>
  </si>
  <si>
    <t xml:space="preserve">          Основное мероприятие "Регулирование численности безнадзорных животных на территории городского округа Кинешма"</t>
  </si>
  <si>
    <t xml:space="preserve">    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</si>
  <si>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 xml:space="preserve">    Водное хозяйство</t>
  </si>
  <si>
    <t xml:space="preserve">      Муниципальная программа городского округа Кинешма "Благоустройство городского округа Кинешма"</t>
  </si>
  <si>
    <t xml:space="preserve">        Подпрограмма "Текущее содержание инженерной защиты (дамбы, дренажные системы водоперекачивающие станции)"</t>
  </si>
  <si>
    <t xml:space="preserve">          Основное мероприятие "Текущее содержание гидротехнических сооружений"</t>
  </si>
  <si>
    <t xml:space="preserve">            Текущее содержание инженерной защиты (дамбы, дренажные системы, водоперекачивающие станции)</t>
  </si>
  <si>
    <t xml:space="preserve">    Дорожное хозяйство (дорожные фонды)</t>
  </si>
  <si>
    <t xml:space="preserve">      Муниципальная программа городского округа Кинешма "Развитие транспортной системы в городском округе Кинешма"</t>
  </si>
  <si>
    <t xml:space="preserve">      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</si>
  <si>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 xml:space="preserve">          Основное мероприятие "Организация содержания закрепленных автомобильных дорог общего пользования и искусственных дорожных сооружений в их составе" в границах городского округа Кинешма"</t>
  </si>
  <si>
    <t xml:space="preserve">    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</si>
  <si>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 xml:space="preserve">      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</si>
  <si>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 xml:space="preserve">          Основное мероприятие "Организация ремонта закрепленных автомобильных дорог общего пользования и искусственных дорожных сооружений в их составе, внутриквартальных проездов и придомовых территорий городского округа Кинешма"</t>
  </si>
  <si>
    <t xml:space="preserve">            Наказы избирателей депутатам городской Думы городского округа Кинешма</t>
  </si>
  <si>
    <t xml:space="preserve">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</si>
  <si>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             Капитальные вложения в объекты государственной (муниципальной) собственности</t>
  </si>
  <si>
    <t xml:space="preserve">    Жилищное хозяйство</t>
  </si>
  <si>
    <t xml:space="preserve">  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</si>
  <si>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      Подпрограмма "Жилище"</t>
  </si>
  <si>
    <t xml:space="preserve">          Основное мероприятие "Создание безопасности и благоприятных условий проживания граждан, организационное и финансовое обеспечение проведения капитального ремонта общего имущества в многоквартирных домах и улучшение эксплуатационных характеристик общего имущества в многоквартирных домах, снижение социальной напряженности среди населения по оплате коммунальных услуг"</t>
  </si>
  <si>
    <t xml:space="preserve">            Капитальный ремонт муниципального жилищного фонда</t>
  </si>
  <si>
    <t xml:space="preserve">        Подпрограмма "Развитие инженерных инфраструктур"</t>
  </si>
  <si>
    <t xml:space="preserve">          Основное мероприятие "Развитие и организация инженерных инфраструктур"</t>
  </si>
  <si>
    <t xml:space="preserve">            Организация уличного освещения в границах городского округа Кинешма</t>
  </si>
  <si>
    <t xml:space="preserve">        Подпрограмма "Благоустройство территории городского округа Кинешма"</t>
  </si>
  <si>
    <t xml:space="preserve">          Основное мероприятие "Благоустройство территорий общего пользования"</t>
  </si>
  <si>
    <t xml:space="preserve">            Содержание источников нецентрализованного водоснабжения</t>
  </si>
  <si>
    <t xml:space="preserve">            Содержание, благоустройство мест массового отдыха населения городского округа Кинешма и других территорий общего пользования</t>
  </si>
  <si>
    <t xml:space="preserve">            Содержание и ремонт детских игровых площадок</t>
  </si>
  <si>
    <t xml:space="preserve">            "Наказы избирателей депутатам городской Думы городского округа Кинешма"</t>
  </si>
  <si>
    <t xml:space="preserve">            Ремонт мемориалов воинских захоронений, памятных знаков и других малых архитектурных форм на территории городского округа Кинешма</t>
  </si>
  <si>
    <t xml:space="preserve">            Прочие работы по благоустройству</t>
  </si>
  <si>
    <t xml:space="preserve">          Основное мероприятие "Содержание территорий общего пользования городских кладбищ и оказание поддержки в связи с погребением невостребованных и неизвестных умерших"</t>
  </si>
  <si>
    <t xml:space="preserve">            Организация и содержание мест захоронений</t>
  </si>
  <si>
    <t xml:space="preserve">          Основное мероприятие "Обновление парка автотранспортных средств, используемых при выполнении операций внешнего благоустройства населенных пунктов, и коммунальной техники"</t>
  </si>
  <si>
    <t xml:space="preserve">            Приобретение автотранспортных средств и коммунальной техники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</si>
  <si>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</si>
  <si>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</si>
  <si>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Муниципальная программа городского округа Кинешма "Охрана окружающей среды"</t>
  </si>
  <si>
    <t xml:space="preserve">        Муниципальная программа городского округа Кинешма "Охрана окружающей среды"</t>
  </si>
  <si>
    <t xml:space="preserve">          Региональный проект "Оздоровление Волги"</t>
  </si>
  <si>
    <t xml:space="preserve">            Сокращение доли загрязненных сточных вод</t>
  </si>
  <si>
    <t xml:space="preserve">    Охрана объектов растительного и животного мира и среды их обитания</t>
  </si>
  <si>
    <t xml:space="preserve">          Основное мероприятие "Ликвидация накопленного вреда окружающей среде"</t>
  </si>
  <si>
    <t xml:space="preserve">            Разработка проектов работ по ликвидации накопленного вреда окружающей среде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</si>
  <si>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</si>
  <si>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</si>
  <si>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городского округа Кинешма "Развитие физической культуры и спорта в городском округе Кинешма"</t>
  </si>
  <si>
    <t xml:space="preserve">        Подпрограмма "Развитие физической культуры и массового спорта"</t>
  </si>
  <si>
    <t>958</t>
  </si>
  <si>
    <t xml:space="preserve">    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</si>
  <si>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 xml:space="preserve">            Организация и проведение спортивных мероприятий в рамках муниципального задания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</si>
  <si>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</si>
  <si>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 xml:space="preserve">            Участие футбольных команд городского округа Кинешма в областных и городских Первенствах и Чемпионатах по футболу</t>
  </si>
  <si>
    <t xml:space="preserve">          Основное мероприятие "Реализация "Всероссийского физкультурно-спортивного комплекса "Готов к труду и обороне" (ГТО)"</t>
  </si>
  <si>
    <t xml:space="preserve">    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</si>
  <si>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 xml:space="preserve">          Основное мероприятие "Физическое воспитание и обеспечение организации и проведения физкультурных и спортивных мероприятий"</t>
  </si>
  <si>
    <t xml:space="preserve">    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</si>
  <si>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 xml:space="preserve">          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</si>
  <si>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 xml:space="preserve">            Реконструкция и ремонт спортивных площадок, подготовка, заливка и содержание катков в зимний период</t>
  </si>
  <si>
    <t xml:space="preserve">          Основное мероприятие "Обеспечение доступа к объектам спорта"</t>
  </si>
  <si>
    <t xml:space="preserve">            Обеспечение доступа к объектам спорта для свободного пользования</t>
  </si>
  <si>
    <t xml:space="preserve">        Подпрограмма "Развитие системы подготовки спортивного резерва"</t>
  </si>
  <si>
    <t xml:space="preserve">          Основное мероприятие "Реализация программ спортивной подготовки и мероприятия по их реализации в муниципальных организациях городского округа Кинешма"</t>
  </si>
  <si>
    <t xml:space="preserve">            Спортивная подготовка по олимпийским и неолимпийским видам спорта</t>
  </si>
  <si>
    <t xml:space="preserve">    Другие вопросы в области физической культуры и спорта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</si>
  <si>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</si>
  <si>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      Обеспечение деятельности главы городского округа Кинешма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</si>
  <si>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</si>
  <si>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Основное мероприятие "Создание условий для решения вопросов местного значения, иных отдельных государственных полномочий"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</si>
  <si>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</si>
  <si>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Судебная система</t>
  </si>
  <si>
    <t xml:space="preserve">  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</si>
  <si>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</si>
  <si>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Основное мероприятие "Поддержка отдельных категорий жителей"</t>
  </si>
  <si>
    <t xml:space="preserve">            Поддержка граждан городского округа Кинешма</t>
  </si>
  <si>
    <t xml:space="preserve">            Услуги по технической инвентаризации зданий муниципального жилищного фонда городского округа Кинешма</t>
  </si>
  <si>
    <t xml:space="preserve">            Оказание помощи лицам, находящимся в состоянии алкогольного, наркотического или иного токсического опьянения и утратившим способность самостоятельно передвигаться или ориентироваться в окружающей обстановке</t>
  </si>
  <si>
    <t xml:space="preserve">          Основное мероприятие "Реализация мероприятий по содействию занятости населения"</t>
  </si>
  <si>
    <t xml:space="preserve">            Организация общественных работ на территории городского округа Кинешма</t>
  </si>
  <si>
    <t xml:space="preserve">            Предоставление мер имущественной поддержки некоммерческим организациям, оказывающим помощь в сфере профилактики наркомании и предупреждения правонарушений</t>
  </si>
  <si>
    <t xml:space="preserve">            Осуществление отдельных государственных полномочий в сфере административных правонарушений</t>
  </si>
  <si>
    <t xml:space="preserve">          Основное мероприятие "Информационное сопровождение органов местного самоуправления городского округа Кинешма"</t>
  </si>
  <si>
    <t xml:space="preserve">            Обеспечение населения информацией о деятельности органов местного самоуправления городского округа Кинешма по социально-значимым темам</t>
  </si>
  <si>
    <t xml:space="preserve">            Организация мероприятий по технической защите информации в городском округе Кинешма</t>
  </si>
  <si>
    <t xml:space="preserve">        Подпрограмма "Развитие институтов гражданского общества"</t>
  </si>
  <si>
    <t xml:space="preserve">          Основное мероприятие "Предоставление мер поддержки социально ориентированным некоммерческим организациям и территориальным общественным самоуправлениям"</t>
  </si>
  <si>
    <t xml:space="preserve">            Оказание финансовой поддержки территориальным общественным самоуправлениям</t>
  </si>
  <si>
    <t xml:space="preserve">  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</si>
  <si>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</si>
  <si>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      Основное мероприятие "Поддержка и развитие малого предпринимательства в городском округе Кинешма"</t>
  </si>
  <si>
    <t xml:space="preserve">            Предоставление субсидии на оказание социально-значимых бытовых услуг</t>
  </si>
  <si>
    <t xml:space="preserve">            Установка общедомовых приборов учета</t>
  </si>
  <si>
    <t xml:space="preserve">            Оказание услуг по изготовлению технических заключений о состоянии строительных конструкций многоквартирных домов</t>
  </si>
  <si>
    <t xml:space="preserve">            Муниципальная поддержка капитального ремонта общего имущества в многоквартирных домах</t>
  </si>
  <si>
    <t xml:space="preserve">            Оплата коммунальных услуг, содержание, текущий ремонт жилых помещений, относящихся к свободному жилищному фонду</t>
  </si>
  <si>
    <t xml:space="preserve">    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</si>
  <si>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 xml:space="preserve">        Подпрограмма "Переселение граждан из аварийного жилищного фонда"</t>
  </si>
  <si>
    <t xml:space="preserve">          Региональный проект "Обеспечение устойчивого сокращения непригодного для проживания жилищного фонда"</t>
  </si>
  <si>
    <t xml:space="preserve">  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</si>
  <si>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</si>
  <si>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 xml:space="preserve">  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</si>
  <si>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            Субсидия на благоустройство придомовых территорий многоквартирных домов из бюджета городского округа Кинешма</t>
  </si>
  <si>
    <t xml:space="preserve">    Другие вопросы в области жилищно-коммунального хозяйства</t>
  </si>
  <si>
    <t xml:space="preserve">            Компенсация затрат по оказанию услуг на погребение неизвестных и невостребованных трупов, в целях возмещения недополученных доходов, возникающих из-за разницы стоимости услуг, определенных органом местного самоуправления городского округа Кинешма и социального пособия на погребение</t>
  </si>
  <si>
    <t xml:space="preserve">            Обеспечение оздоровления детей (транспортные расходы)</t>
  </si>
  <si>
    <t xml:space="preserve">        Подпрограмма "Молодежная политика городского округа Кинешма"</t>
  </si>
  <si>
    <t xml:space="preserve">          Основное мероприятие "Организация работы с молодежью"</t>
  </si>
  <si>
    <t xml:space="preserve">            Организация временного трудоустройства несовершеннолетних граждан в возрасте от 14 до 18 лет</t>
  </si>
  <si>
    <t xml:space="preserve">            Организация молодежных мероприятий</t>
  </si>
  <si>
    <t xml:space="preserve">    Пенсионное обеспечение</t>
  </si>
  <si>
    <t xml:space="preserve">  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</si>
  <si>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 xml:space="preserve">    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</si>
  <si>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 xml:space="preserve">    Социальное обеспечение населения</t>
  </si>
  <si>
    <t xml:space="preserve">            Субсидирование социально ориентированных некоммерческих организаций</t>
  </si>
  <si>
    <t xml:space="preserve">            Материальное обеспечение граждан, удостоенных звания "Почетный гражданин города Кинешма"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</si>
  <si>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</si>
  <si>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СРЕДСТВА МАССОВОЙ ИНФОРМАЦИИ</t>
  </si>
  <si>
    <t xml:space="preserve">    Телевидение и радиовещание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</si>
  <si>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</si>
  <si>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</si>
  <si>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"Повышение качества управления муниципальными финансами"</t>
  </si>
  <si>
    <t xml:space="preserve">          Основное мероприятие "Обеспечение сбалансированности и устойчивости бюджета городского округа Кинешма"</t>
  </si>
  <si>
    <t xml:space="preserve">            Управление муниципальным долгом городского округа Кинешма</t>
  </si>
  <si>
    <t xml:space="preserve">              Обслуживание государственного (муниципального) долга</t>
  </si>
  <si>
    <t>городская Дума городского округа Кинешма</t>
  </si>
  <si>
    <t>962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</si>
  <si>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</si>
  <si>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Непрограммные направления деятельности бюджета городского округа Кинешма городской Думы городского округа Кинешма</t>
  </si>
  <si>
    <t xml:space="preserve">        городская Дума городского округа Кинешма</t>
  </si>
  <si>
    <t xml:space="preserve">          городская Дума городского округа Кинешма</t>
  </si>
  <si>
    <t xml:space="preserve">            Обеспечение функционирования председателя городской Думы городского округа Кинешма</t>
  </si>
  <si>
    <t xml:space="preserve">            Обеспечение функционирования аппарата городской Думы городского округа Кинешма</t>
  </si>
  <si>
    <t>Контрольно-счетная комиссия городского округа Кинешма</t>
  </si>
  <si>
    <t>963</t>
  </si>
  <si>
    <t xml:space="preserve">      Непрограммные направления деятельности бюджета городского округа Кинешма Контрольно-счетной комиссии городского округа Кинешма</t>
  </si>
  <si>
    <t xml:space="preserve">        Контрольно-счетной комиссии городского округа Кинешма</t>
  </si>
  <si>
    <t xml:space="preserve">          Контрольно-счетной комиссии городского округа Кинешма</t>
  </si>
  <si>
    <t xml:space="preserve">            Обеспечение функционирования Председателя Контрольно-счетной комиссии городского округа Кинешма</t>
  </si>
  <si>
    <t xml:space="preserve">            Обеспечение функционирования членов и аппарата Контрольно-счетной комиссии городского округа Кинешма</t>
  </si>
  <si>
    <t xml:space="preserve">          Основное мероприятие "Управление и распоряжение муниципальным имуществом городского округа Кинешма"</t>
  </si>
  <si>
    <t xml:space="preserve">            Оплата за услуги охраны объектов недвижимости, входящих в состав имущества муниципальной казны</t>
  </si>
  <si>
    <t xml:space="preserve">      Муниципальная программа городского округа Кинешма "Управление муниципальным имуществом в городском округе Кинешма"</t>
  </si>
  <si>
    <t xml:space="preserve">        Подпрограмма "Обеспечение деятельности комитета имущественных и земельных отношений администрации городского округа Кинешма"</t>
  </si>
  <si>
    <t xml:space="preserve">          Основное мероприятие "Финансовое обеспечение комитета имущественных и земельных отношений администрации городского округа Кинешма"</t>
  </si>
  <si>
    <t xml:space="preserve">        Подпрограмма "Обеспечение приватизации и содержание имущества муниципальной казны"</t>
  </si>
  <si>
    <t xml:space="preserve">            Обеспечение приватизации и проведение предпродажной подготовки объектов недвижимости</t>
  </si>
  <si>
    <t xml:space="preserve">            Содержание объектов недвижимости, входящих в состав имущества муниципальной казны</t>
  </si>
  <si>
    <t xml:space="preserve">            Эффективное управление, распоряжение имуществом, входящего в состав имущества муниципальной казны</t>
  </si>
  <si>
    <t>Распределение бюджетных ассигнований по разделам, подразделам и целевым статьям муниципальных программ и  непрограммным направлениям деятельности, группам видов расходов классификации расходов бюджета городского округа Кинешма на 2022 год и плановый период 2023 и 2024 годов</t>
  </si>
  <si>
    <t xml:space="preserve">  Подпрограмма "Предупреждение правонарушений и обеспечение экологической безопасности"</t>
  </si>
  <si>
    <t>5210000000</t>
  </si>
  <si>
    <t>5210200000</t>
  </si>
  <si>
    <t>5210220060</t>
  </si>
  <si>
    <t>5210300000</t>
  </si>
  <si>
    <t>5210310140</t>
  </si>
  <si>
    <t>5210400000</t>
  </si>
  <si>
    <t>5210480370</t>
  </si>
  <si>
    <t>5220000000</t>
  </si>
  <si>
    <t>5220100000</t>
  </si>
  <si>
    <t xml:space="preserve">        Оказание мер поддержки народным дружинникам, создание условий для деятельности народной дружины</t>
  </si>
  <si>
    <t>5220160080</t>
  </si>
  <si>
    <t>5220500000</t>
  </si>
  <si>
    <t>5220520010</t>
  </si>
  <si>
    <t xml:space="preserve">    Основное мероприятие "Повышение качества и доступности государственных и муниципальных услуг"</t>
  </si>
  <si>
    <t>5410700000</t>
  </si>
  <si>
    <t>5410700020</t>
  </si>
  <si>
    <t>5410700660</t>
  </si>
  <si>
    <t>54107S2910</t>
  </si>
  <si>
    <t xml:space="preserve">    Основное мероприятие "Обеспечение мероприятий по совершенствованию местного самоуправления городского округа Кинешма"</t>
  </si>
  <si>
    <t>5410800000</t>
  </si>
  <si>
    <t xml:space="preserve">        Обеспечение мероприятий по совершенствованию местного самоуправления</t>
  </si>
  <si>
    <t>5410800650</t>
  </si>
  <si>
    <t>Бюджетные ассигнования 2024 год</t>
  </si>
  <si>
    <t xml:space="preserve">        Подпрограмма "Предупреждение правонарушений и обеспечение экологической безопасности"</t>
  </si>
  <si>
    <t xml:space="preserve">            Оказание мер поддержки народным дружинникам, создание условий для деятельности народной дружины</t>
  </si>
  <si>
    <t xml:space="preserve">          Основное мероприятие "Повышение качества и доступности государственных и муниципальных услуг"</t>
  </si>
  <si>
    <t xml:space="preserve">          Основное мероприятие "Обеспечение мероприятий по совершенствованию местного самоуправления городского округа Кинешма"</t>
  </si>
  <si>
    <t xml:space="preserve">            Обеспечение мероприятий по совершенствованию местного самоуправления</t>
  </si>
  <si>
    <t>КОНТРОЛЬ (НОЛИ!!!)</t>
  </si>
  <si>
    <t>Муниципальное казенное учреждение "Центр по обеспечению деятельности органов местного самоуправления городского округа Кинешма"</t>
  </si>
  <si>
    <t xml:space="preserve">            Обеспечение физической охраны организаций дополнительного образования</t>
  </si>
  <si>
    <t>4140100670</t>
  </si>
  <si>
    <t xml:space="preserve">            Обеспечение физической охраны учреждений культуры</t>
  </si>
  <si>
    <t>4210100680</t>
  </si>
  <si>
    <t xml:space="preserve">      Наказы избирателей депутатам Ивановской областной Думы за счет средств областного бюджета</t>
  </si>
  <si>
    <t>7900000000</t>
  </si>
  <si>
    <t>7990000000</t>
  </si>
  <si>
    <t xml:space="preserve">            Укрепление материально-технической базы муниципальных образовательных организаций</t>
  </si>
  <si>
    <t>79900S1950</t>
  </si>
  <si>
    <t xml:space="preserve">          Региональный проект "Современная школа"</t>
  </si>
  <si>
    <t>417E100000</t>
  </si>
  <si>
    <t xml:space="preserve">            Создание детских технопарков "Кванториум"</t>
  </si>
  <si>
    <t>417E151730</t>
  </si>
  <si>
    <t xml:space="preserve">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</si>
  <si>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561F254240</t>
  </si>
  <si>
    <t xml:space="preserve">            Благоустройство</t>
  </si>
  <si>
    <t>79900S2000</t>
  </si>
  <si>
    <t xml:space="preserve">           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</si>
  <si>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>79900S3140</t>
  </si>
  <si>
    <t xml:space="preserve">        Подпрограмма "Противодействие злоупотреблению наркотиками и их незаконному обороту"</t>
  </si>
  <si>
    <t xml:space="preserve">          Основное мероприятие: "Осуществление полномочий по оказанию поддержки гражданам и их объедидениям, участвующим в охране общественного порядка, установленных действующим законодательством"</t>
  </si>
  <si>
    <t xml:space="preserve">          Основное мероприятие "Создание условий для деятельности социально ориентированных некоммерческих организаций, участвующих в профилактике наркомании и предупреждения правонарущений"</t>
  </si>
  <si>
    <t xml:space="preserve">            Поддержка молодых специалистов, принятых на работу в учреждения социальной сферы городского округа Кинешма</t>
  </si>
  <si>
    <t xml:space="preserve">          Основное мероприятие: "Осуществление мероприятий по оказании помощи лицам, находящимся в состоянии алкогольного, наркотического или иного токсического опьянения"</t>
  </si>
  <si>
    <t xml:space="preserve">            Содействие выполнения полномочий депутата городской Думы городского округа Кинешма</t>
  </si>
  <si>
    <t>7010000690</t>
  </si>
  <si>
    <t>969</t>
  </si>
  <si>
    <t xml:space="preserve">        Обеспечение физической охраны организаций дополнительного образования</t>
  </si>
  <si>
    <t xml:space="preserve">    Региональный проект "Современная школа"</t>
  </si>
  <si>
    <t xml:space="preserve">        Создание детских технопарков "Кванториум"</t>
  </si>
  <si>
    <t xml:space="preserve">        Обеспечение физической охраны учреждений культуры</t>
  </si>
  <si>
    <t xml:space="preserve">        Поддержка молодых специалистов, принятых на работу в учреждения социальной сферы городского округа Кинешма</t>
  </si>
  <si>
    <t xml:space="preserve">    Основное мероприятие: "Осуществление мероприятий по оказании помощи лицам, находящимся в состоянии алкогольного, наркотического или иного токсического опьянения"</t>
  </si>
  <si>
    <t xml:space="preserve">  Подпрограмма "Противодействие злоупотреблению наркотиками и их незаконному обороту"</t>
  </si>
  <si>
    <t xml:space="preserve">    Основное мероприятие: "Осуществление полномочий по оказанию поддержки гражданам и их объедидениям, участвующим в охране общественного порядка, установленных действующим законодательством"</t>
  </si>
  <si>
    <t xml:space="preserve">    Основное мероприятие "Создание условий для деятельности социально ориентированных некоммерческих организаций, участвующих в профилактике наркомании и предупреждения правонарущений"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</si>
  <si>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</si>
  <si>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Содействие выполнения полномочий депутата городской Думы городского округа Кинешма</t>
  </si>
  <si>
    <t>Наказы избирателей депутатам Ивановской областной Думы за счет средств областного бюджета</t>
  </si>
  <si>
    <t xml:space="preserve">        Благоустройство</t>
  </si>
  <si>
    <t xml:space="preserve">        Укрепление материально-технической базы муниципальных образовательных организаций</t>
  </si>
  <si>
    <t xml:space="preserve">       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</si>
  <si>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бюджета городского округа Кинешма на 2022 год и плановый период 2023 и 2024 годов</t>
  </si>
  <si>
    <t>Приложение 1
к проекту решения  городской Думы 
городского округа Кинешма
  от ____________ № _________ 
«О внесении изменений в решение городской 
Думы городского округа Кинешма от 17.12.2021 № 32/156 
«О бюджете городского округа Кинешма
 на 2022 год  и плановый период 2023 и 2024 годов»</t>
  </si>
  <si>
    <t>Приложение 2
к проекту решения  городской Думы 
городского округа Кинешма
  от ____________ № _________ 
«О внесении изменений в решение городской 
Думы городского округа Кинешма от 17.12.2021 № 32/156 
«О бюджете городского округа Кинешма
 на 2022 год  и плановый период 2023 и 2024 годов»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</si>
  <si>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</si>
  <si>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</si>
  <si>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</si>
  <si>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</si>
  <si>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</si>
  <si>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</si>
  <si>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</si>
  <si>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</si>
  <si>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Возврат остатков субсидий на создание детских технопарков "Кванториум" из бюджетов городских округов</t>
  </si>
  <si>
    <t>2 19 25173 04 0000 150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</si>
  <si>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</si>
  <si>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</si>
  <si>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</si>
  <si>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</si>
  <si>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</si>
  <si>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</si>
  <si>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</si>
  <si>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</si>
  <si>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</si>
  <si>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</si>
  <si>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</si>
  <si>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</si>
  <si>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</si>
  <si>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3
к проекту решения  городской Думы 
городского округа Кинешма
  от ____________ № _________ 
«О внесении изменений в решение городской 
Думы городского округа Кинешма от 17.12.2021 № 32/156 
«О бюджете городского округа Кинешма
 на 2022 год  и плановый период 2023 и 2024 годов»</t>
  </si>
  <si>
    <t>Приложение 4
к проекту решения  городской Думы 
городского округа Кинешма
  от ____________ № _________ 
«О внесении изменений в решение городской 
Думы городского округа Кинешма от 17.12.2021 № 32/156 
«О бюджете городского округа Кинешма
 на 2022 год  и плановый период 2023 и 2024 годов»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</si>
  <si>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</t>
  </si>
  <si>
    <t xml:space="preserve">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</si>
  <si>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4170311800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</si>
  <si>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</si>
  <si>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>4320110030</t>
  </si>
  <si>
    <t xml:space="preserve">        Повышение качества отдыха и оздоровления детей на базе филиала муниципального автономного учреждения городского округа Кинешма Центр молодежного развития и досуга "ПРОдвижение" Детская база отдыха "Радуга""</t>
  </si>
  <si>
    <t xml:space="preserve">  Подпрограмма "Государственная и муниципальная поддержка граждан в сфере ипотечного жилищного кредитования"</t>
  </si>
  <si>
    <t>4520000000</t>
  </si>
  <si>
    <t xml:space="preserve">    Основное мероприятие "Улучшение жилищных условий граждан, проживающих на территории городского округа Кинешма"</t>
  </si>
  <si>
    <t>4520100000</t>
  </si>
  <si>
    <t xml:space="preserve">       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(в том числе рефинансированному)</t>
  </si>
  <si>
    <t>45201S3100</t>
  </si>
  <si>
    <t xml:space="preserve">  Подпрограмма "Обеспечение жильем молодых семей"</t>
  </si>
  <si>
    <t>4540000000</t>
  </si>
  <si>
    <t xml:space="preserve">    Основное мероприятие "Предоставление мер поддержки молодым семьям"</t>
  </si>
  <si>
    <t>4540100000</t>
  </si>
  <si>
    <t xml:space="preserve">        Предоставление социальных выплат молодым семьям на приобретение (строительство) жилого помещения</t>
  </si>
  <si>
    <t>45401L4970</t>
  </si>
  <si>
    <t xml:space="preserve">        Cтроительство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 проектирование дорог</t>
  </si>
  <si>
    <t>4620111660</t>
  </si>
  <si>
    <t xml:space="preserve">        Финансовое обеспечение мероприятий, связанных с профилактикой и устранением последствий распространения коронавирусной инфекции</t>
  </si>
  <si>
    <t>8090011730</t>
  </si>
  <si>
    <t>8090015090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</si>
  <si>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</t>
  </si>
  <si>
    <t xml:space="preserve">    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</si>
  <si>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</si>
  <si>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 xml:space="preserve">            Cтроительство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 проектирование дорог</t>
  </si>
  <si>
    <t xml:space="preserve">           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</si>
  <si>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            Повышение качества отдыха и оздоровления детей на базе филиала муниципального автономного учреждения городского округа Кинешма Центр молодежного развития и досуга "ПРОдвижение" Детская база отдыха "Радуга""</t>
  </si>
  <si>
    <t xml:space="preserve">        Подпрограмма "Государственная и муниципальная поддержка граждан в сфере ипотечного жилищного кредитования"</t>
  </si>
  <si>
    <t xml:space="preserve">          Основное мероприятие "Улучшение жилищных условий граждан, проживающих на территории городского округа Кинешма"</t>
  </si>
  <si>
    <t xml:space="preserve">           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(в том числе рефинансированному)</t>
  </si>
  <si>
    <t xml:space="preserve">        Подпрограмма "Обеспечение жильем молодых семей"</t>
  </si>
  <si>
    <t xml:space="preserve">          Основное мероприятие "Предоставление мер поддержки молодым семьям"</t>
  </si>
  <si>
    <t xml:space="preserve">            Предоставление социальных выплат молодым семьям на приобретение (строительство) жилого помещения</t>
  </si>
  <si>
    <t>1 11 05000 00 0000 120</t>
  </si>
  <si>
    <t>1 08 07150 01 0000 110</t>
  </si>
  <si>
    <t>1 08 07000 01 0000 110</t>
  </si>
  <si>
    <t>1 08 03010 01 0000 110</t>
  </si>
  <si>
    <t>1 08 03000 01 0000 110</t>
  </si>
  <si>
    <t>1 06 06042 04 0000 110</t>
  </si>
  <si>
    <t>1 06 06032 04 0000 110</t>
  </si>
  <si>
    <t>1 06 06000 00 0000 110</t>
  </si>
  <si>
    <t>1 06 01020 04 0000 110</t>
  </si>
  <si>
    <t>1 06 01000 00 0000 110</t>
  </si>
  <si>
    <t>1 05 03010 01 0000 110</t>
  </si>
  <si>
    <t>1 05 03000 00 0000 110</t>
  </si>
  <si>
    <t>1 05 02010 02 0000 110</t>
  </si>
  <si>
    <t>1 05 02000 00 0000 110</t>
  </si>
  <si>
    <t>1 03 02241 01 0000 110</t>
  </si>
  <si>
    <t>1 03 02231 01 0000 110</t>
  </si>
  <si>
    <t>1 01 02020 01 0000 110</t>
  </si>
  <si>
    <t>1 01 02010 01 0000 110</t>
  </si>
  <si>
    <t>1 01 02000 01 0000 110</t>
  </si>
  <si>
    <t>1 11 05012 04 0000 120</t>
  </si>
  <si>
    <t>1 11 05034 04 0000 120</t>
  </si>
  <si>
    <t>1 11 07000 00 0000 120</t>
  </si>
  <si>
    <t>1 11 07014 04 0000 120</t>
  </si>
  <si>
    <t>1 11 09000 00 0000 120</t>
  </si>
  <si>
    <t>1 11 09044 04 0000 120</t>
  </si>
  <si>
    <t>1 12 00000 00 0000 000</t>
  </si>
  <si>
    <t>1 12 01000 01 0000 120</t>
  </si>
  <si>
    <t>1 12 01041 01 0000 120</t>
  </si>
  <si>
    <t>1 12 01042 01 0000 120</t>
  </si>
  <si>
    <t>1 13 00000 00 0000 000</t>
  </si>
  <si>
    <t>1 13 01000 00 0000 000</t>
  </si>
  <si>
    <t>1 13 01994 04 0000 130</t>
  </si>
  <si>
    <t>1 13 02994 04 0000 130</t>
  </si>
  <si>
    <t>1 14 00000 00 0000 000</t>
  </si>
  <si>
    <t>1 14 02000 00 0000 410</t>
  </si>
  <si>
    <t>1 14 02043 04 0000 410</t>
  </si>
  <si>
    <t>1 14 06000 00 0000 430</t>
  </si>
  <si>
    <t>1 14 06012 04 0000 430</t>
  </si>
  <si>
    <t>1 16 00000 00 0000 000</t>
  </si>
  <si>
    <t>1 16 01063 01 0000 140</t>
  </si>
  <si>
    <t>1 17 00000 00 0000 000</t>
  </si>
  <si>
    <t>1 17 05000 00 0000 180</t>
  </si>
  <si>
    <t>1 17 05040 04 0002 180</t>
  </si>
  <si>
    <t>1 17 05040 04 0003 180</t>
  </si>
  <si>
    <t>1 17 05040 04 0004 180</t>
  </si>
  <si>
    <t>1 17 05040 04 0006 180</t>
  </si>
  <si>
    <t>2 00 00000 00 0000 000</t>
  </si>
  <si>
    <t>2 02 00000 00 0000 000</t>
  </si>
  <si>
    <t>2 02 10000 00 0000 150</t>
  </si>
  <si>
    <t>2 02 15001 04 0000 150</t>
  </si>
  <si>
    <t>2 02 20000 00 0000 150</t>
  </si>
  <si>
    <t>2 02 25491 04 0000 150</t>
  </si>
  <si>
    <t>2 02 25497 04 0000 150</t>
  </si>
  <si>
    <t>2 02 29999 04 0000 150</t>
  </si>
  <si>
    <t>2 02 30000 00 0000 150</t>
  </si>
  <si>
    <t>2 02 30024 04 0000 150</t>
  </si>
  <si>
    <t>Дотации бюджетам бюджетной системы Российской Федерации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</si>
  <si>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</si>
  <si>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Приложение 1
к  решению городской Думы 
городского округа Кинешма
  от 17.12.2021 № 32/156 
«О бюджете городского округа Кинешма
 на 2022 год  и плановый период 2023 и 2024 годов»
</t>
  </si>
  <si>
    <t>Приложение 2
к решению  городской Думы
 городского округа Кинешма
 от 17.12.2021 № 32/156 
«О бюджете городского округа Кинешма
 на 2022 год  и плановый период 2023 и 2024 годов»</t>
  </si>
  <si>
    <t xml:space="preserve">Приложение 3
к решению  городской Думы
 городского округа Кинешма
 от 17.12.2021 № 32/156 
«О бюджете городского округа Кинешма
 на 2022 год  и плановый период 2023 и 2024 годов»
</t>
  </si>
  <si>
    <t>Приложение 4
к решению  городской Думы 
городского округа Кинешма
  от 17.12.2021 № 32/156 
«О бюджете городского округа Кинешма
 на 2022 год  и плановый период 2023 и 2024 годов»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</si>
  <si>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</si>
  <si>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</si>
  <si>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     Реализация мероприятий по капитальному ремонту объектов образования</t>
  </si>
  <si>
    <t>41702S3500</t>
  </si>
  <si>
    <t>41702S1950</t>
  </si>
  <si>
    <t>4210110030</t>
  </si>
  <si>
    <t>4220110030</t>
  </si>
  <si>
    <t>4420210030</t>
  </si>
  <si>
    <t xml:space="preserve">    Основное мероприятие "Оценка рыночной стоимости жилых помещений"</t>
  </si>
  <si>
    <t>4550100000</t>
  </si>
  <si>
    <t xml:space="preserve">        Оценка рыночной стоимости жилых помещений независимой оценочной организацией</t>
  </si>
  <si>
    <t>4550111820</t>
  </si>
  <si>
    <t xml:space="preserve">        Финансовое обеспечение дорожной деятельности на автомобильных дорогах общего пользования местного значения</t>
  </si>
  <si>
    <t>4620160140</t>
  </si>
  <si>
    <t xml:space="preserve">    Региональный проект "Региональная и местная дорожная сеть"</t>
  </si>
  <si>
    <t xml:space="preserve">  Подпрограмма "Увековечение памяти погибших при защите Отечества"</t>
  </si>
  <si>
    <t>5630000000</t>
  </si>
  <si>
    <t xml:space="preserve">    Основное мероприятие "Обустройство и восстановление воинских захоронений"</t>
  </si>
  <si>
    <t>5630100000</t>
  </si>
  <si>
    <t xml:space="preserve">        Реализация мероприятий федеральной целевой программы "Увековечение памяти погибших при защите Отечества на 2019-2024 годы"</t>
  </si>
  <si>
    <t>56301L2990</t>
  </si>
  <si>
    <t xml:space="preserve">            Реализация мероприятий по капитальному ремонту объектов образования</t>
  </si>
  <si>
    <t xml:space="preserve">            Финансовое обеспечение дорожной деятельности на автомобильных дорогах общего пользования местного значения</t>
  </si>
  <si>
    <t xml:space="preserve">          Региональный проект "Региональная и местная дорожная сеть"</t>
  </si>
  <si>
    <t xml:space="preserve">        Подпрограмма "Увековечение памяти погибших при защите Отечества"</t>
  </si>
  <si>
    <t xml:space="preserve">          Основное мероприятие "Обустройство и восстановление воинских захоронений"</t>
  </si>
  <si>
    <t xml:space="preserve">            Реализация мероприятий федеральной целевой программы "Увековечение памяти погибших при защите Отечества на 2019-2024 годы"</t>
  </si>
  <si>
    <t xml:space="preserve">          Основное мероприятие "Оценка рыночной стоимости жилых помещений"</t>
  </si>
  <si>
    <t xml:space="preserve">            Оценка рыночной стоимости жилых помещений независимой оценочной организацией</t>
  </si>
  <si>
    <t>462R100000</t>
  </si>
  <si>
    <t>462R153940</t>
  </si>
  <si>
    <t xml:space="preserve">   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</si>
  <si>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 xml:space="preserve">       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</si>
  <si>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>1 17 15020 04 0023 150</t>
  </si>
  <si>
    <t>Благоустройство дворовой территории: установка детской площадки между домами №№ 186 и 184а по ул. Вичугская г. Кинешмы</t>
  </si>
  <si>
    <t>Благоустройство дворовой территории: установка детской площадки у д. № 35 по ул. Маршала Василевского г. Кинешмы</t>
  </si>
  <si>
    <t>Благоустройство общественной территории: ремонт автомобильной дороги от д. № 3/15 по ул. Сеченова до д. №2/1 по ул. Выборгская г. Кинешмы (в щебеночном исполнении)</t>
  </si>
  <si>
    <t>Благоустройство общественной территории: создание зоны отдыха на территории у р. Козлиха г. Кинешма</t>
  </si>
  <si>
    <t>Благоустройство общественной территории: установка детской площадки между д. № 45 по ул. Ванцетти и д. 72 по ул. Менделеева г. Кинешмы</t>
  </si>
  <si>
    <t>Благоустройство общественной территории: установка спортивной площадки для воркаута на территории сквера на пересечении ул. Правды и ул. им. Менделеева г. Кинешмы</t>
  </si>
  <si>
    <t>Благоустройство общественной территории: установка спортивной площадки для воркаута у д. 14 по ул. Красный Металлист г. Кинешмы</t>
  </si>
  <si>
    <t>Благоустройство общественной территории: установка спортивной площадки у д. 44 по ул. Ванцетти г. Кинешмы</t>
  </si>
  <si>
    <t>Благоустройство общественной территории: установка сценической площадки (сцены) на досуговой площадке, расположенной между д. № 7 по ул. Щорса и МБОУ школа № 18 им. Маршала Василевского г. Кинешмы</t>
  </si>
  <si>
    <t>Благоустройство общественной территории: установка хоккейной коробки на стадионе по ул. Вичугская г. Кинешмы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</si>
  <si>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</si>
  <si>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</si>
  <si>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Возврат остатков субсидий на финансовое обеспечение мероприятий федеральной целевой программы «Развитие физической культуры и спорта в Российской Федерации на 2016 - 2020 годы» из бюджетов городских округов</t>
  </si>
  <si>
    <t>2 19 25495 04 0000 150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</si>
  <si>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</si>
  <si>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1 16 07010 04 0000 140</t>
  </si>
  <si>
    <t xml:space="preserve">   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</si>
  <si>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41704S6900</t>
  </si>
  <si>
    <t xml:space="preserve">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</si>
  <si>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42101L5191</t>
  </si>
  <si>
    <t>4220100680</t>
  </si>
  <si>
    <t xml:space="preserve">        Организация и проведение спортивно-оздоровительной работы по развитию физической культуры и спорта среди различных групп населения</t>
  </si>
  <si>
    <t>4310211850</t>
  </si>
  <si>
    <t>4310310030</t>
  </si>
  <si>
    <t xml:space="preserve">        Сертификация объектов спорта</t>
  </si>
  <si>
    <t>4310311860</t>
  </si>
  <si>
    <t>46201S8600</t>
  </si>
  <si>
    <t xml:space="preserve">  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</si>
  <si>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   Основное мероприятие "Дополнительные работы по объекту благоустройства Парк культуры и отдыха им.35-летия Победы"</t>
  </si>
  <si>
    <t>5610200000</t>
  </si>
  <si>
    <t xml:space="preserve">        "Дополнительные работы по объекту "Второй этап благоустройства Парка культуры и отдыха им.35-летия Победы"</t>
  </si>
  <si>
    <t>5610211870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</si>
  <si>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между домами №186 и 184а по ул. Вичугская г. Кинешмы)</t>
  </si>
  <si>
    <t>561F2S5101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</si>
  <si>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у д. 35 по ул. Маршала Василевского г. Кинешмы)</t>
  </si>
  <si>
    <t>561F2S5102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</si>
  <si>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ремонт автомобильной дороги от д. №3/15 по ул. Сеченова до д. №2/1 по ул. Выборгская г.Кинешмы (в щебеночном исполнении)</t>
  </si>
  <si>
    <t>561F2S5103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</si>
  <si>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создание зоны отдыха на территории у р. Козлиха г. Кинешмы)</t>
  </si>
  <si>
    <t>561F2S5104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</si>
  <si>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детской площадки между д. № 45 по ул. Ванцетти и д.72 по ул. им. Менделеева г. Кинешмы)</t>
  </si>
  <si>
    <t>561F2S5105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</si>
  <si>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на территории сквера на пересечении ул. Правды и ул. Им. Менделеева г. Кинешмы)</t>
  </si>
  <si>
    <t>561F2S5106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</si>
  <si>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у д.14 по ул. Красный Металлист г. Кинешмы)</t>
  </si>
  <si>
    <t>561F2S5107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</si>
  <si>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у д. 44 по ул. Ванцетти г. Кинешмы)</t>
  </si>
  <si>
    <t>561F2S5108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</si>
  <si>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сценической площадки (сцены) на досуговой площадке, расположенной между д.№7 по ул. Щорса и МБОУ школа № 18 им. Маршала Василевского г. Кинешмы)</t>
  </si>
  <si>
    <t>561F2S5109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</si>
  <si>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хоккейной коробки на стадионе по ул. Вичугская г.Кинешмы)</t>
  </si>
  <si>
    <t>561F2S510Z</t>
  </si>
  <si>
    <t xml:space="preserve">        Финансовое обеспечение расходов, предусмотренных к распределению на реализацию муниципальных программ городского округа Кинешма, региональных проектов Ивановской области, направленных на достижение целей, показателей и результатов федеральных проектов, входящих в том числе в состав соответствующих национальных проектов (программ)</t>
  </si>
  <si>
    <t>8090060150</t>
  </si>
  <si>
    <t xml:space="preserve">          Основное мероприятие "Дополнительные работы по объекту благоустройства Парк культуры и отдыха им.35-летия Победы"</t>
  </si>
  <si>
    <t xml:space="preserve">            "Дополнительные работы по объекту "Второй этап благоустройства Парка культуры и отдыха им.35-летия Победы"</t>
  </si>
  <si>
    <t xml:space="preserve">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</si>
  <si>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 xml:space="preserve">       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</si>
  <si>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 xml:space="preserve">            Финансовое обеспечение расходов, предусмотренных к распределению на реализацию муниципальных программ городского округа Кинешма, региональных проектов Ивановской области, направленных на достижение целей, показателей и результатов федеральных проектов, входящих в том числе в состав соответствующих национальных проектов (программ)</t>
  </si>
  <si>
    <t xml:space="preserve">      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</si>
  <si>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между домами №186 и 184а по ул. Вичугская г. Кинешмы)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</si>
  <si>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у д. 35 по ул. Маршала Василевского г. Кинешмы)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</si>
  <si>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ремонт автомобильной дороги от д. №3/15 по ул. Сеченова до д. №2/1 по ул. Выборгская г.Кинешмы (в щебеночном исполнении)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</si>
  <si>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создание зоны отдыха на территории у р. Козлиха г. Кинешмы)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</si>
  <si>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детской площадки между д. № 45 по ул. Ванцетти и д.72 по ул. им. Менделеева г. Кинешмы)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</si>
  <si>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на территории сквера на пересечении ул. Правды и ул. Им. Менделеева г. Кинешмы)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</si>
  <si>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у д.14 по ул. Красный Металлист г. Кинешмы)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</si>
  <si>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у д. 44 по ул. Ванцетти г. Кинешмы)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</si>
  <si>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сценической площадки (сцены) на досуговой площадке, расположенной между д.№7 по ул. Щорса и МБОУ школа № 18 им. Маршала Василевского г. Кинешмы)</t>
  </si>
  <si>
    <t xml:space="preserve">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хоккейной коробки на стадионе по ул. Вичугская г.Кинешмы)</t>
  </si>
  <si>
    <t xml:space="preserve">            Организация и проведение спортивно-оздоровительной работы по развитию физической культуры и спорта среди различных групп населения</t>
  </si>
  <si>
    <t xml:space="preserve">            Сертификация объектов спорта</t>
  </si>
  <si>
    <t xml:space="preserve">        Разработка (корректировка) проектной документации на капитальный ремонт объектов общего образования</t>
  </si>
  <si>
    <t>4610186500</t>
  </si>
  <si>
    <t>4620186500</t>
  </si>
  <si>
    <t>5610300000</t>
  </si>
  <si>
    <t>5610311890</t>
  </si>
  <si>
    <t xml:space="preserve">            Разработка (корректировка) проектной документации на капитальный ремонт объектов общего образования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</si>
  <si>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</si>
  <si>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</si>
  <si>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 xml:space="preserve">      Коммунальное хозяйство</t>
  </si>
  <si>
    <t xml:space="preserve">        Реализация мероприятий по модернизации объектов коммунальной инфраструктуры</t>
  </si>
  <si>
    <t>45301S6800</t>
  </si>
  <si>
    <t xml:space="preserve">        Устройство площадки (основания) для хоккейной коробки на стадионе по ул. Вичугская г.Кинешмы при благоустройстве общественной территории</t>
  </si>
  <si>
    <t xml:space="preserve">    Региональный проект "Формирование комфортной городской среды за счет средств бюджета г.о. Кинешма"</t>
  </si>
  <si>
    <t>5610400000</t>
  </si>
  <si>
    <t xml:space="preserve">        Прочие работы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</si>
  <si>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5610411900</t>
  </si>
  <si>
    <t xml:space="preserve">            Устройство площадки (основания) для хоккейной коробки на стадионе по ул. Вичугская г.Кинешмы при благоустройстве общественной территории</t>
  </si>
  <si>
    <t xml:space="preserve">          Региональный проект "Формирование комфортной городской среды за счет средств бюджета г.о. Кинешма"</t>
  </si>
  <si>
    <t xml:space="preserve">            Прочие работы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</si>
  <si>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Коммунальное хозяйство</t>
  </si>
  <si>
    <t xml:space="preserve">            Реализация мероприятий по модернизации объектов коммунальной инфраструктуры</t>
  </si>
  <si>
    <t xml:space="preserve">        Обеспечение функционирования системы персонифицированного финансирования дополнительного образования детей</t>
  </si>
  <si>
    <t>4140100700</t>
  </si>
  <si>
    <t>4140120230</t>
  </si>
  <si>
    <t xml:space="preserve">        Укрепление материально-технической базы муниципальных образовательных организаций Ивановской области</t>
  </si>
  <si>
    <t xml:space="preserve">        Проверка объема и качества выполненных работ в рамках ремонта автомобильных дорог</t>
  </si>
  <si>
    <t>4620111740</t>
  </si>
  <si>
    <t xml:space="preserve">        Осуществление строительного контроля за выполнением работ по благоустройству дворовых и общественных территорий в рамках реализации проектов развития территорий муниципальных образований Ивановской области, основанных на местных инициативах (инициативных проектов)</t>
  </si>
  <si>
    <t>5610311920</t>
  </si>
  <si>
    <t xml:space="preserve">        Проведение строительного контроля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</si>
  <si>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5610411910</t>
  </si>
  <si>
    <t>Непрограммные направления деятельности бюджета городского округа Кинешма на обеспечение деятельности избирательной комиссии городского округа Кинешма</t>
  </si>
  <si>
    <t>7300000000</t>
  </si>
  <si>
    <t xml:space="preserve">  Обеспечение деятельности избирательной комиссии городского округа Кинешма</t>
  </si>
  <si>
    <t>7310000000</t>
  </si>
  <si>
    <t xml:space="preserve">    Обеспечение деятельности избирательной комиссии городского округа Кинешма</t>
  </si>
  <si>
    <t xml:space="preserve">      Обеспечение проведения выборов и референдумов</t>
  </si>
  <si>
    <t xml:space="preserve">        Обеспечение деятельности избирательной комиссии городского округа Кинешма</t>
  </si>
  <si>
    <t>7310060040</t>
  </si>
  <si>
    <t xml:space="preserve">            Укрепление материально-технической базы муниципальных образовательных организаций Ивановской области</t>
  </si>
  <si>
    <t xml:space="preserve">            Обеспечение функционирования системы персонифицированного финансирования дополнительного образования детей</t>
  </si>
  <si>
    <t xml:space="preserve">            Проверка объема и качества выполненных работ в рамках ремонта автомобильных дорог</t>
  </si>
  <si>
    <t xml:space="preserve">            Осуществление строительного контроля за выполнением работ по благоустройству дворовых и общественных территорий в рамках реализации проектов развития территорий муниципальных образований Ивановской области, основанных на местных инициативах (инициативных проектов)</t>
  </si>
  <si>
    <t xml:space="preserve">            Проведение строительного контроля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</si>
  <si>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Обеспечение проведения выборов и референдумов</t>
  </si>
  <si>
    <t xml:space="preserve">      Непрограммные направления деятельности бюджета городского округа Кинешма на обеспечение деятельности избирательной комиссии городского округа Кинешма</t>
  </si>
  <si>
    <t xml:space="preserve">          Обеспечение деятельности избирательной комиссии городского округа Кинешма</t>
  </si>
  <si>
    <t xml:space="preserve">            Обеспечение деятельности избирательной комиссии городского округа Кинешма</t>
  </si>
  <si>
    <t xml:space="preserve">    Основное мероприятие "Прочие работы по благоустройству общественных территорий"</t>
  </si>
  <si>
    <t xml:space="preserve">          Основное мероприятие "Прочие работы по благоустройству общественных территорий"</t>
  </si>
  <si>
    <t xml:space="preserve">       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</si>
  <si>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>41702S8900</t>
  </si>
  <si>
    <t xml:space="preserve">        Реализация инновационного социального проекта городского округа Кинешма Ивановской области "Уютный коворкинг "Своя КУХНЯ"</t>
  </si>
  <si>
    <t>4410211930</t>
  </si>
  <si>
    <t xml:space="preserve">        Прочие направления деятельности бюджета городского округа Кинешма</t>
  </si>
  <si>
    <t>8090011230</t>
  </si>
  <si>
    <t xml:space="preserve">           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</t>
  </si>
  <si>
    <t xml:space="preserve">            Прочие направления деятельности бюджета городского округа Кинешма</t>
  </si>
  <si>
    <t xml:space="preserve">            Реализация инновационного социального проекта городского округа Кинешма Ивановской области "Уютный коворкинг "Своя КУХНЯ"</t>
  </si>
  <si>
    <t>41702S8800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</si>
  <si>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</si>
  <si>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561F25424F</t>
  </si>
  <si>
    <t xml:space="preserve">        Организация профессионального образования и дополнительного профессионального образования лиц, замещающих муниципальные должности и должности муниципальной службы в органах местного самоуправления городского округа Кинешма</t>
  </si>
  <si>
    <t>7110060016</t>
  </si>
  <si>
    <t xml:space="preserve">  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</si>
  <si>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 xml:space="preserve">            Организация профессионального образования и дополнительного профессионального образования лиц, замещающих муниципальные должности и должности муниципальной службы в органах местного самоуправления городского округа Кинешма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</si>
</sst>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Georgia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2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sz val="10"/>
      <name val="Georgia"/>
      <family val="1"/>
      <charset val="204"/>
    </font>
    <font>
      <sz val="10"/>
      <name val="Arial Cyr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Georgia"/>
      <family val="1"/>
      <charset val="204"/>
    </font>
    <font>
      <sz val="9"/>
      <name val="Georgia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Georgia"/>
      <family val="1"/>
      <charset val="204"/>
    </font>
    <font>
      <b/>
      <i/>
      <sz val="12"/>
      <name val="Georgia"/>
      <family val="1"/>
      <charset val="204"/>
    </font>
    <font>
      <sz val="9"/>
      <color rgb="FFFF0000"/>
      <name val="Georgia"/>
      <family val="1"/>
      <charset val="204"/>
    </font>
    <font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Georg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6">
    <xf numFmtId="0" fontId="0" fillId="0" borderId="0"/>
    <xf numFmtId="0" fontId="2" fillId="0" borderId="0"/>
    <xf numFmtId="164" fontId="4" fillId="0" borderId="0">
      <alignment vertical="top" wrapText="1"/>
    </xf>
    <xf numFmtId="0" fontId="5" fillId="0" borderId="0">
      <alignment wrapText="1"/>
    </xf>
    <xf numFmtId="0" fontId="5" fillId="0" borderId="0">
      <alignment horizontal="right"/>
    </xf>
    <xf numFmtId="0" fontId="7" fillId="0" borderId="1">
      <alignment horizontal="center" vertical="center" wrapText="1"/>
    </xf>
    <xf numFmtId="0" fontId="7" fillId="0" borderId="2">
      <alignment horizontal="center" vertical="center" shrinkToFit="1"/>
    </xf>
    <xf numFmtId="0" fontId="7" fillId="0" borderId="2">
      <alignment horizontal="left" vertical="top" wrapText="1"/>
    </xf>
    <xf numFmtId="4" fontId="7" fillId="2" borderId="2">
      <alignment horizontal="right" vertical="top" shrinkToFit="1"/>
    </xf>
    <xf numFmtId="0" fontId="8" fillId="0" borderId="3">
      <alignment horizontal="left"/>
    </xf>
    <xf numFmtId="4" fontId="8" fillId="3" borderId="2">
      <alignment horizontal="right" vertical="top" shrinkToFit="1"/>
    </xf>
    <xf numFmtId="0" fontId="9" fillId="0" borderId="0"/>
    <xf numFmtId="0" fontId="9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" fillId="0" borderId="0"/>
    <xf numFmtId="0" fontId="5" fillId="4" borderId="0"/>
    <xf numFmtId="0" fontId="7" fillId="4" borderId="0"/>
    <xf numFmtId="0" fontId="5" fillId="0" borderId="0">
      <alignment horizontal="left" vertical="top" wrapText="1"/>
    </xf>
    <xf numFmtId="0" fontId="5" fillId="0" borderId="0">
      <alignment horizontal="left" wrapText="1"/>
    </xf>
    <xf numFmtId="0" fontId="5" fillId="0" borderId="0"/>
    <xf numFmtId="0" fontId="10" fillId="0" borderId="0">
      <alignment horizontal="center" wrapText="1"/>
    </xf>
    <xf numFmtId="0" fontId="10" fillId="0" borderId="0">
      <alignment horizontal="center" wrapText="1"/>
    </xf>
    <xf numFmtId="0" fontId="10" fillId="0" borderId="0">
      <alignment horizontal="center"/>
    </xf>
    <xf numFmtId="0" fontId="10" fillId="0" borderId="0">
      <alignment horizontal="center"/>
    </xf>
    <xf numFmtId="0" fontId="5" fillId="0" borderId="0">
      <alignment horizontal="right"/>
    </xf>
    <xf numFmtId="0" fontId="7" fillId="0" borderId="4"/>
    <xf numFmtId="0" fontId="5" fillId="4" borderId="5"/>
    <xf numFmtId="0" fontId="7" fillId="0" borderId="0">
      <alignment horizontal="left" vertical="top" wrapText="1"/>
    </xf>
    <xf numFmtId="0" fontId="5" fillId="0" borderId="2">
      <alignment horizontal="center" vertical="center" wrapText="1"/>
    </xf>
    <xf numFmtId="0" fontId="11" fillId="0" borderId="0">
      <alignment horizontal="center" wrapText="1"/>
    </xf>
    <xf numFmtId="0" fontId="5" fillId="4" borderId="5"/>
    <xf numFmtId="0" fontId="5" fillId="4" borderId="6"/>
    <xf numFmtId="0" fontId="11" fillId="0" borderId="0">
      <alignment horizontal="center"/>
    </xf>
    <xf numFmtId="0" fontId="5" fillId="0" borderId="2">
      <alignment horizontal="center" vertical="center" wrapText="1"/>
    </xf>
    <xf numFmtId="49" fontId="5" fillId="0" borderId="2">
      <alignment horizontal="center" vertical="top" shrinkToFit="1"/>
    </xf>
    <xf numFmtId="0" fontId="7" fillId="0" borderId="0">
      <alignment wrapText="1"/>
    </xf>
    <xf numFmtId="0" fontId="5" fillId="0" borderId="7"/>
    <xf numFmtId="0" fontId="5" fillId="0" borderId="2">
      <alignment horizontal="center" vertical="top" wrapText="1"/>
    </xf>
    <xf numFmtId="0" fontId="7" fillId="0" borderId="0">
      <alignment horizontal="right"/>
    </xf>
    <xf numFmtId="0" fontId="5" fillId="0" borderId="2">
      <alignment horizontal="center" vertical="center" shrinkToFit="1"/>
    </xf>
    <xf numFmtId="4" fontId="5" fillId="0" borderId="2">
      <alignment horizontal="right" vertical="top" shrinkToFit="1"/>
    </xf>
    <xf numFmtId="0" fontId="5" fillId="4" borderId="4"/>
    <xf numFmtId="10" fontId="5" fillId="0" borderId="2">
      <alignment horizontal="center" vertical="top" shrinkToFit="1"/>
    </xf>
    <xf numFmtId="0" fontId="7" fillId="0" borderId="0"/>
    <xf numFmtId="0" fontId="12" fillId="0" borderId="2">
      <alignment horizontal="left"/>
    </xf>
    <xf numFmtId="0" fontId="5" fillId="4" borderId="4"/>
    <xf numFmtId="0" fontId="7" fillId="0" borderId="0">
      <alignment horizontal="left" wrapText="1"/>
    </xf>
    <xf numFmtId="4" fontId="12" fillId="3" borderId="2">
      <alignment horizontal="right" vertical="top" shrinkToFit="1"/>
    </xf>
    <xf numFmtId="49" fontId="12" fillId="0" borderId="2">
      <alignment horizontal="left" vertical="top" shrinkToFit="1"/>
    </xf>
    <xf numFmtId="0" fontId="5" fillId="4" borderId="6"/>
    <xf numFmtId="4" fontId="12" fillId="3" borderId="2">
      <alignment horizontal="right" vertical="top" shrinkToFit="1"/>
    </xf>
    <xf numFmtId="0" fontId="8" fillId="0" borderId="2">
      <alignment horizontal="left" vertical="top" wrapText="1"/>
    </xf>
    <xf numFmtId="0" fontId="5" fillId="0" borderId="4"/>
    <xf numFmtId="10" fontId="12" fillId="3" borderId="2">
      <alignment horizontal="center" vertical="top" shrinkToFit="1"/>
    </xf>
    <xf numFmtId="0" fontId="5" fillId="0" borderId="0">
      <alignment horizontal="left" wrapText="1"/>
    </xf>
    <xf numFmtId="0" fontId="5" fillId="0" borderId="0"/>
    <xf numFmtId="0" fontId="7" fillId="4" borderId="0">
      <alignment horizontal="center"/>
    </xf>
    <xf numFmtId="49" fontId="5" fillId="0" borderId="2">
      <alignment horizontal="left" vertical="top" wrapText="1"/>
    </xf>
    <xf numFmtId="0" fontId="5" fillId="4" borderId="5">
      <alignment horizontal="left"/>
    </xf>
    <xf numFmtId="0" fontId="5" fillId="0" borderId="2">
      <alignment horizontal="left" vertical="top" wrapText="1"/>
    </xf>
    <xf numFmtId="4" fontId="7" fillId="0" borderId="2">
      <alignment horizontal="right" vertical="top" shrinkToFit="1"/>
    </xf>
    <xf numFmtId="4" fontId="5" fillId="2" borderId="2">
      <alignment horizontal="right" vertical="top" shrinkToFit="1"/>
    </xf>
    <xf numFmtId="0" fontId="5" fillId="0" borderId="2">
      <alignment horizontal="left" vertical="top" wrapText="1"/>
    </xf>
    <xf numFmtId="4" fontId="7" fillId="0" borderId="0">
      <alignment horizontal="right" shrinkToFit="1"/>
    </xf>
    <xf numFmtId="0" fontId="5" fillId="4" borderId="6">
      <alignment horizontal="center"/>
    </xf>
    <xf numFmtId="4" fontId="12" fillId="2" borderId="2">
      <alignment horizontal="right" vertical="top" shrinkToFit="1"/>
    </xf>
    <xf numFmtId="0" fontId="5" fillId="4" borderId="0">
      <alignment horizontal="center"/>
    </xf>
    <xf numFmtId="10" fontId="12" fillId="2" borderId="2">
      <alignment horizontal="center" vertical="top" shrinkToFit="1"/>
    </xf>
    <xf numFmtId="4" fontId="5" fillId="0" borderId="2">
      <alignment horizontal="right" vertical="top" shrinkToFit="1"/>
    </xf>
    <xf numFmtId="0" fontId="5" fillId="4" borderId="6">
      <alignment horizontal="left"/>
    </xf>
    <xf numFmtId="49" fontId="12" fillId="0" borderId="2">
      <alignment horizontal="left" vertical="top" wrapText="1"/>
    </xf>
    <xf numFmtId="0" fontId="5" fillId="4" borderId="4">
      <alignment horizontal="left"/>
    </xf>
    <xf numFmtId="0" fontId="12" fillId="0" borderId="2">
      <alignment horizontal="left" vertical="top" wrapText="1"/>
    </xf>
    <xf numFmtId="0" fontId="5" fillId="4" borderId="0">
      <alignment horizontal="left"/>
    </xf>
    <xf numFmtId="4" fontId="5" fillId="0" borderId="7">
      <alignment horizontal="right" shrinkToFit="1"/>
    </xf>
    <xf numFmtId="4" fontId="5" fillId="0" borderId="0">
      <alignment horizontal="right" shrinkToFit="1"/>
    </xf>
    <xf numFmtId="0" fontId="5" fillId="4" borderId="4">
      <alignment horizontal="center"/>
    </xf>
    <xf numFmtId="0" fontId="9" fillId="0" borderId="0"/>
    <xf numFmtId="0" fontId="13" fillId="0" borderId="0">
      <alignment vertical="top" wrapText="1"/>
    </xf>
    <xf numFmtId="0" fontId="14" fillId="0" borderId="0"/>
    <xf numFmtId="0" fontId="14" fillId="0" borderId="0"/>
    <xf numFmtId="0" fontId="14" fillId="0" borderId="0"/>
    <xf numFmtId="0" fontId="1" fillId="0" borderId="0"/>
    <xf numFmtId="0" fontId="15" fillId="5" borderId="0"/>
    <xf numFmtId="0" fontId="4" fillId="0" borderId="0">
      <alignment vertical="top" wrapText="1"/>
    </xf>
    <xf numFmtId="0" fontId="4" fillId="0" borderId="0">
      <alignment vertical="top" wrapText="1"/>
    </xf>
    <xf numFmtId="0" fontId="16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8" xfId="0" applyFont="1" applyFill="1" applyBorder="1" applyAlignment="1">
      <alignment vertical="center" shrinkToFit="1"/>
    </xf>
    <xf numFmtId="0" fontId="20" fillId="0" borderId="8" xfId="0" applyFont="1" applyFill="1" applyBorder="1" applyAlignment="1">
      <alignment horizontal="left" vertical="top" wrapText="1"/>
    </xf>
    <xf numFmtId="4" fontId="20" fillId="0" borderId="8" xfId="0" applyNumberFormat="1" applyFont="1" applyFill="1" applyBorder="1" applyAlignment="1">
      <alignment horizontal="center" vertical="center" shrinkToFit="1"/>
    </xf>
    <xf numFmtId="4" fontId="20" fillId="0" borderId="0" xfId="0" applyNumberFormat="1" applyFont="1" applyFill="1" applyAlignment="1"/>
    <xf numFmtId="0" fontId="18" fillId="0" borderId="0" xfId="0" applyFont="1" applyFill="1" applyAlignment="1"/>
    <xf numFmtId="0" fontId="3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Alignment="1"/>
    <xf numFmtId="165" fontId="3" fillId="0" borderId="8" xfId="92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4" fontId="3" fillId="5" borderId="8" xfId="0" applyNumberFormat="1" applyFont="1" applyFill="1" applyBorder="1" applyAlignment="1">
      <alignment horizontal="center" vertical="center" shrinkToFit="1"/>
    </xf>
    <xf numFmtId="4" fontId="3" fillId="5" borderId="12" xfId="0" applyNumberFormat="1" applyFont="1" applyFill="1" applyBorder="1" applyAlignment="1">
      <alignment horizontal="center" vertical="center" shrinkToFit="1"/>
    </xf>
    <xf numFmtId="4" fontId="20" fillId="0" borderId="0" xfId="0" applyNumberFormat="1" applyFont="1" applyFill="1" applyAlignment="1">
      <alignment horizontal="center"/>
    </xf>
    <xf numFmtId="2" fontId="3" fillId="0" borderId="8" xfId="92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3" fillId="5" borderId="8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left" vertical="center" wrapText="1"/>
    </xf>
    <xf numFmtId="166" fontId="3" fillId="0" borderId="8" xfId="92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0" fontId="21" fillId="0" borderId="8" xfId="0" applyFont="1" applyFill="1" applyBorder="1" applyAlignment="1">
      <alignment vertical="center" shrinkToFit="1"/>
    </xf>
    <xf numFmtId="165" fontId="3" fillId="0" borderId="8" xfId="92" applyFont="1" applyFill="1" applyBorder="1" applyAlignment="1">
      <alignment horizontal="center" vertical="center"/>
    </xf>
    <xf numFmtId="165" fontId="20" fillId="0" borderId="8" xfId="92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5" borderId="8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/>
    <xf numFmtId="0" fontId="22" fillId="0" borderId="8" xfId="0" applyFont="1" applyFill="1" applyBorder="1" applyAlignment="1">
      <alignment vertical="center" shrinkToFit="1"/>
    </xf>
    <xf numFmtId="0" fontId="3" fillId="0" borderId="12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2" xfId="76" applyNumberFormat="1" applyFont="1" applyFill="1" applyBorder="1" applyAlignment="1" applyProtection="1">
      <alignment horizontal="left" vertical="top" wrapText="1"/>
    </xf>
    <xf numFmtId="49" fontId="20" fillId="0" borderId="8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4" fontId="23" fillId="0" borderId="0" xfId="0" applyNumberFormat="1" applyFont="1" applyFill="1" applyAlignment="1">
      <alignment horizontal="center" vertical="center" wrapText="1"/>
    </xf>
    <xf numFmtId="4" fontId="3" fillId="6" borderId="8" xfId="0" applyNumberFormat="1" applyFont="1" applyFill="1" applyBorder="1" applyAlignment="1">
      <alignment horizontal="center" vertical="center" shrinkToFit="1"/>
    </xf>
    <xf numFmtId="4" fontId="20" fillId="0" borderId="8" xfId="94" applyNumberFormat="1" applyFont="1" applyFill="1" applyBorder="1" applyAlignment="1">
      <alignment horizontal="center" vertical="center" shrinkToFit="1"/>
    </xf>
    <xf numFmtId="49" fontId="3" fillId="0" borderId="8" xfId="95" applyNumberFormat="1" applyFont="1" applyFill="1" applyBorder="1" applyAlignment="1">
      <alignment horizontal="center" vertical="center"/>
    </xf>
    <xf numFmtId="4" fontId="24" fillId="0" borderId="8" xfId="95" applyNumberFormat="1" applyFont="1" applyFill="1" applyBorder="1" applyAlignment="1">
      <alignment horizontal="center" vertical="center" shrinkToFit="1"/>
    </xf>
    <xf numFmtId="0" fontId="25" fillId="0" borderId="0" xfId="0" applyFont="1" applyFill="1"/>
    <xf numFmtId="0" fontId="26" fillId="0" borderId="0" xfId="0" applyFont="1" applyFill="1"/>
    <xf numFmtId="4" fontId="3" fillId="0" borderId="8" xfId="94" applyNumberFormat="1" applyFont="1" applyFill="1" applyBorder="1" applyAlignment="1">
      <alignment horizontal="center" vertical="center" shrinkToFit="1"/>
    </xf>
    <xf numFmtId="49" fontId="20" fillId="0" borderId="8" xfId="95" applyNumberFormat="1" applyFont="1" applyFill="1" applyBorder="1" applyAlignment="1">
      <alignment horizontal="center" vertical="center" shrinkToFit="1"/>
    </xf>
    <xf numFmtId="49" fontId="3" fillId="0" borderId="8" xfId="95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/>
    <xf numFmtId="4" fontId="24" fillId="0" borderId="8" xfId="94" applyNumberFormat="1" applyFont="1" applyFill="1" applyBorder="1" applyAlignment="1">
      <alignment horizontal="center" vertical="center" shrinkToFit="1"/>
    </xf>
    <xf numFmtId="4" fontId="3" fillId="0" borderId="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165" fontId="18" fillId="0" borderId="0" xfId="94" applyFont="1" applyFill="1" applyAlignment="1">
      <alignment horizontal="center"/>
    </xf>
    <xf numFmtId="0" fontId="18" fillId="0" borderId="0" xfId="95" applyFont="1" applyFill="1"/>
    <xf numFmtId="0" fontId="18" fillId="0" borderId="0" xfId="95" applyFont="1" applyFill="1" applyAlignment="1">
      <alignment horizontal="center"/>
    </xf>
    <xf numFmtId="0" fontId="18" fillId="0" borderId="0" xfId="95" applyFont="1" applyFill="1" applyAlignment="1">
      <alignment horizontal="left"/>
    </xf>
    <xf numFmtId="0" fontId="6" fillId="0" borderId="2" xfId="6" applyNumberFormat="1" applyFont="1" applyFill="1" applyProtection="1">
      <alignment horizontal="center" vertical="center" shrinkToFit="1"/>
    </xf>
    <xf numFmtId="0" fontId="6" fillId="0" borderId="0" xfId="7" quotePrefix="1" applyNumberFormat="1" applyFont="1" applyFill="1" applyBorder="1" applyProtection="1">
      <alignment horizontal="left" vertical="top" wrapText="1"/>
    </xf>
    <xf numFmtId="4" fontId="6" fillId="0" borderId="0" xfId="8" applyNumberFormat="1" applyFont="1" applyFill="1" applyBorder="1" applyProtection="1">
      <alignment horizontal="right" vertical="top" shrinkToFit="1"/>
    </xf>
    <xf numFmtId="0" fontId="6" fillId="0" borderId="0" xfId="7" applyNumberFormat="1" applyFont="1" applyFill="1" applyBorder="1" applyProtection="1">
      <alignment horizontal="left" vertical="top" wrapText="1"/>
    </xf>
    <xf numFmtId="0" fontId="29" fillId="0" borderId="0" xfId="9" applyNumberFormat="1" applyFont="1" applyFill="1" applyBorder="1" applyProtection="1">
      <alignment horizontal="left"/>
    </xf>
    <xf numFmtId="4" fontId="29" fillId="0" borderId="0" xfId="10" applyNumberFormat="1" applyFont="1" applyFill="1" applyBorder="1" applyProtection="1">
      <alignment horizontal="right" vertical="top" shrinkToFit="1"/>
    </xf>
    <xf numFmtId="0" fontId="6" fillId="0" borderId="2" xfId="6" applyNumberFormat="1" applyFont="1" applyProtection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" fontId="6" fillId="0" borderId="2" xfId="8" applyNumberFormat="1" applyFont="1" applyFill="1" applyProtection="1">
      <alignment horizontal="right" vertical="top" shrinkToFit="1"/>
    </xf>
    <xf numFmtId="4" fontId="29" fillId="0" borderId="2" xfId="10" applyNumberFormat="1" applyFont="1" applyFill="1" applyProtection="1">
      <alignment horizontal="right" vertical="top" shrinkToFit="1"/>
    </xf>
    <xf numFmtId="0" fontId="3" fillId="0" borderId="8" xfId="0" applyFont="1" applyFill="1" applyBorder="1" applyAlignment="1">
      <alignment horizontal="left" vertical="center" wrapText="1"/>
    </xf>
    <xf numFmtId="0" fontId="6" fillId="0" borderId="2" xfId="6" applyNumberFormat="1" applyFont="1" applyFill="1" applyAlignment="1" applyProtection="1">
      <alignment horizontal="center" vertical="center" wrapText="1" shrinkToFit="1"/>
    </xf>
    <xf numFmtId="0" fontId="6" fillId="0" borderId="0" xfId="7" quotePrefix="1" applyNumberFormat="1" applyFont="1" applyFill="1" applyBorder="1" applyAlignment="1" applyProtection="1">
      <alignment horizontal="left" vertical="top" wrapText="1"/>
    </xf>
    <xf numFmtId="0" fontId="29" fillId="0" borderId="0" xfId="9" applyNumberFormat="1" applyFont="1" applyFill="1" applyBorder="1" applyAlignment="1" applyProtection="1">
      <alignment horizontal="left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/>
    <xf numFmtId="4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 wrapText="1"/>
    </xf>
    <xf numFmtId="43" fontId="30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18" fillId="0" borderId="0" xfId="0" applyNumberFormat="1" applyFont="1" applyFill="1"/>
    <xf numFmtId="0" fontId="6" fillId="0" borderId="2" xfId="7" applyNumberFormat="1" applyFont="1" applyProtection="1">
      <alignment horizontal="left" vertical="top" wrapText="1"/>
    </xf>
    <xf numFmtId="0" fontId="29" fillId="0" borderId="3" xfId="9" applyNumberFormat="1" applyFont="1" applyProtection="1">
      <alignment horizontal="left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3" fontId="30" fillId="0" borderId="0" xfId="93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Protection="1">
      <alignment horizontal="center" vertical="center" wrapText="1"/>
    </xf>
    <xf numFmtId="0" fontId="6" fillId="0" borderId="23" xfId="5" applyNumberFormat="1" applyFont="1" applyFill="1" applyBorder="1" applyProtection="1">
      <alignment horizontal="center" vertical="center" wrapText="1"/>
    </xf>
    <xf numFmtId="0" fontId="6" fillId="0" borderId="1" xfId="5" applyNumberFormat="1" applyFont="1" applyFill="1" applyProtection="1">
      <alignment horizontal="center" vertical="center" wrapText="1"/>
    </xf>
    <xf numFmtId="0" fontId="6" fillId="0" borderId="1" xfId="5" applyFont="1" applyFill="1">
      <alignment horizontal="center" vertical="center" wrapText="1"/>
    </xf>
    <xf numFmtId="0" fontId="3" fillId="0" borderId="0" xfId="1" applyFont="1" applyFill="1" applyAlignment="1">
      <alignment horizontal="right" vertical="top" wrapText="1"/>
    </xf>
    <xf numFmtId="0" fontId="29" fillId="0" borderId="0" xfId="2" applyNumberFormat="1" applyFont="1" applyFill="1" applyAlignment="1">
      <alignment horizontal="center" vertical="center" wrapText="1"/>
    </xf>
    <xf numFmtId="0" fontId="6" fillId="0" borderId="0" xfId="3" applyNumberFormat="1" applyFont="1" applyFill="1" applyProtection="1">
      <alignment wrapText="1"/>
    </xf>
    <xf numFmtId="0" fontId="6" fillId="0" borderId="0" xfId="3" applyFont="1" applyFill="1">
      <alignment wrapText="1"/>
    </xf>
    <xf numFmtId="0" fontId="6" fillId="0" borderId="0" xfId="4" applyNumberFormat="1" applyFont="1" applyFill="1" applyProtection="1">
      <alignment horizontal="right"/>
    </xf>
    <xf numFmtId="0" fontId="6" fillId="0" borderId="0" xfId="4" applyFont="1" applyFill="1">
      <alignment horizontal="right"/>
    </xf>
    <xf numFmtId="0" fontId="6" fillId="0" borderId="1" xfId="5" applyNumberFormat="1" applyFont="1" applyFill="1" applyAlignment="1" applyProtection="1">
      <alignment horizontal="center" vertical="center" wrapText="1"/>
    </xf>
    <xf numFmtId="0" fontId="6" fillId="0" borderId="1" xfId="5" applyFont="1" applyFill="1" applyAlignment="1">
      <alignment horizontal="center" vertical="center" wrapText="1"/>
    </xf>
    <xf numFmtId="0" fontId="6" fillId="0" borderId="5" xfId="4" applyNumberFormat="1" applyFont="1" applyFill="1" applyBorder="1" applyAlignment="1" applyProtection="1">
      <alignment horizontal="right" vertical="center"/>
    </xf>
    <xf numFmtId="0" fontId="6" fillId="0" borderId="5" xfId="4" applyFont="1" applyFill="1" applyBorder="1" applyAlignment="1">
      <alignment horizontal="right" vertical="center"/>
    </xf>
    <xf numFmtId="0" fontId="6" fillId="0" borderId="1" xfId="5" applyNumberFormat="1" applyFont="1" applyProtection="1">
      <alignment horizontal="center" vertical="center" wrapText="1"/>
    </xf>
    <xf numFmtId="0" fontId="6" fillId="0" borderId="1" xfId="5" applyFont="1">
      <alignment horizontal="center" vertical="center" wrapText="1"/>
    </xf>
    <xf numFmtId="49" fontId="28" fillId="0" borderId="10" xfId="95" applyNumberFormat="1" applyFont="1" applyFill="1" applyBorder="1" applyAlignment="1">
      <alignment horizontal="left" vertical="center" wrapText="1"/>
    </xf>
    <xf numFmtId="49" fontId="28" fillId="0" borderId="11" xfId="95" applyNumberFormat="1" applyFont="1" applyFill="1" applyBorder="1" applyAlignment="1">
      <alignment horizontal="left" vertical="center" wrapText="1"/>
    </xf>
    <xf numFmtId="49" fontId="28" fillId="0" borderId="12" xfId="95" applyNumberFormat="1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8" xfId="95" applyFont="1" applyFill="1" applyBorder="1" applyAlignment="1">
      <alignment horizontal="left" vertical="center" wrapText="1"/>
    </xf>
    <xf numFmtId="0" fontId="20" fillId="0" borderId="8" xfId="95" applyFont="1" applyFill="1" applyBorder="1" applyAlignment="1">
      <alignment horizontal="left" vertical="center"/>
    </xf>
    <xf numFmtId="49" fontId="22" fillId="0" borderId="8" xfId="95" applyNumberFormat="1" applyFont="1" applyFill="1" applyBorder="1" applyAlignment="1">
      <alignment horizontal="left" vertical="center" wrapText="1"/>
    </xf>
    <xf numFmtId="0" fontId="22" fillId="0" borderId="8" xfId="95" applyNumberFormat="1" applyFont="1" applyFill="1" applyBorder="1" applyAlignment="1">
      <alignment horizontal="left" vertical="center" wrapText="1"/>
    </xf>
    <xf numFmtId="0" fontId="20" fillId="0" borderId="8" xfId="95" applyNumberFormat="1" applyFont="1" applyFill="1" applyBorder="1" applyAlignment="1">
      <alignment horizontal="left" vertical="center" wrapText="1"/>
    </xf>
    <xf numFmtId="0" fontId="20" fillId="0" borderId="8" xfId="95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6" fillId="0" borderId="0" xfId="49" applyFont="1">
      <alignment horizontal="left" wrapText="1"/>
    </xf>
    <xf numFmtId="0" fontId="6" fillId="0" borderId="0" xfId="49" applyNumberFormat="1" applyFont="1" applyProtection="1">
      <alignment horizontal="left" wrapText="1"/>
    </xf>
    <xf numFmtId="0" fontId="6" fillId="0" borderId="4" xfId="28" applyNumberFormat="1" applyFont="1" applyFill="1" applyProtection="1"/>
    <xf numFmtId="0" fontId="6" fillId="0" borderId="4" xfId="28" applyNumberFormat="1" applyFont="1" applyProtection="1"/>
    <xf numFmtId="0" fontId="3" fillId="6" borderId="0" xfId="1" applyFont="1" applyFill="1"/>
    <xf numFmtId="0" fontId="3" fillId="0" borderId="0" xfId="1" applyFont="1" applyBorder="1"/>
    <xf numFmtId="0" fontId="3" fillId="0" borderId="0" xfId="80" applyFont="1"/>
    <xf numFmtId="4" fontId="3" fillId="0" borderId="0" xfId="1" applyNumberFormat="1" applyFont="1"/>
    <xf numFmtId="0" fontId="3" fillId="0" borderId="0" xfId="1" applyFont="1"/>
  </cellXfs>
  <cellStyles count="96">
    <cellStyle name="br" xfId="11"/>
    <cellStyle name="col" xfId="12"/>
    <cellStyle name="style0" xfId="13"/>
    <cellStyle name="style0 2" xfId="14"/>
    <cellStyle name="td" xfId="15"/>
    <cellStyle name="td 2" xfId="16"/>
    <cellStyle name="tr" xfId="17"/>
    <cellStyle name="xl21" xfId="18"/>
    <cellStyle name="xl21 2" xfId="19"/>
    <cellStyle name="xl22" xfId="20"/>
    <cellStyle name="xl22 2" xfId="21"/>
    <cellStyle name="xl22 3" xfId="5"/>
    <cellStyle name="xl23" xfId="22"/>
    <cellStyle name="xl23 2" xfId="23"/>
    <cellStyle name="xl23 3" xfId="6"/>
    <cellStyle name="xl24" xfId="24"/>
    <cellStyle name="xl24 2" xfId="25"/>
    <cellStyle name="xl24 3" xfId="9"/>
    <cellStyle name="xl25" xfId="26"/>
    <cellStyle name="xl25 2" xfId="27"/>
    <cellStyle name="xl25 3" xfId="28"/>
    <cellStyle name="xl26" xfId="3"/>
    <cellStyle name="xl26 2" xfId="29"/>
    <cellStyle name="xl26 3" xfId="30"/>
    <cellStyle name="xl27" xfId="4"/>
    <cellStyle name="xl27 2" xfId="31"/>
    <cellStyle name="xl27 3" xfId="32"/>
    <cellStyle name="xl28" xfId="33"/>
    <cellStyle name="xl28 2" xfId="34"/>
    <cellStyle name="xl28 3" xfId="35"/>
    <cellStyle name="xl29" xfId="36"/>
    <cellStyle name="xl29 2" xfId="37"/>
    <cellStyle name="xl29 3" xfId="38"/>
    <cellStyle name="xl30" xfId="39"/>
    <cellStyle name="xl30 2" xfId="40"/>
    <cellStyle name="xl30 3" xfId="41"/>
    <cellStyle name="xl31" xfId="42"/>
    <cellStyle name="xl31 2" xfId="43"/>
    <cellStyle name="xl31 3" xfId="10"/>
    <cellStyle name="xl32" xfId="44"/>
    <cellStyle name="xl32 2" xfId="45"/>
    <cellStyle name="xl32 3" xfId="46"/>
    <cellStyle name="xl33" xfId="47"/>
    <cellStyle name="xl33 2" xfId="48"/>
    <cellStyle name="xl33 3" xfId="49"/>
    <cellStyle name="xl34" xfId="50"/>
    <cellStyle name="xl34 2" xfId="51"/>
    <cellStyle name="xl34 3" xfId="7"/>
    <cellStyle name="xl35" xfId="52"/>
    <cellStyle name="xl35 2" xfId="53"/>
    <cellStyle name="xl35 3" xfId="54"/>
    <cellStyle name="xl36" xfId="55"/>
    <cellStyle name="xl36 2" xfId="56"/>
    <cellStyle name="xl36 3" xfId="8"/>
    <cellStyle name="xl37" xfId="57"/>
    <cellStyle name="xl37 2" xfId="58"/>
    <cellStyle name="xl37 3" xfId="59"/>
    <cellStyle name="xl38" xfId="60"/>
    <cellStyle name="xl38 2" xfId="61"/>
    <cellStyle name="xl38 3" xfId="62"/>
    <cellStyle name="xl38 4" xfId="63"/>
    <cellStyle name="xl39" xfId="64"/>
    <cellStyle name="xl39 2" xfId="65"/>
    <cellStyle name="xl39 3" xfId="66"/>
    <cellStyle name="xl40" xfId="67"/>
    <cellStyle name="xl40 2" xfId="68"/>
    <cellStyle name="xl41" xfId="69"/>
    <cellStyle name="xl41 2" xfId="70"/>
    <cellStyle name="xl42" xfId="71"/>
    <cellStyle name="xl42 2" xfId="72"/>
    <cellStyle name="xl43" xfId="73"/>
    <cellStyle name="xl43 2" xfId="74"/>
    <cellStyle name="xl43 3" xfId="75"/>
    <cellStyle name="xl44" xfId="76"/>
    <cellStyle name="xl45" xfId="77"/>
    <cellStyle name="xl46" xfId="78"/>
    <cellStyle name="xl47" xfId="79"/>
    <cellStyle name="Обычный" xfId="0" builtinId="0"/>
    <cellStyle name="Обычный 10" xfId="2"/>
    <cellStyle name="Обычный 11" xfId="80"/>
    <cellStyle name="Обычный 2" xfId="1"/>
    <cellStyle name="Обычный 3" xfId="81"/>
    <cellStyle name="Обычный 4" xfId="82"/>
    <cellStyle name="Обычный 4 2" xfId="83"/>
    <cellStyle name="Обычный 4 2 2" xfId="84"/>
    <cellStyle name="Обычный 4 2 2 2" xfId="95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Финансовый" xfId="93" builtinId="3"/>
    <cellStyle name="Финансовый 2" xfId="90"/>
    <cellStyle name="Финансовый 2 2" xfId="91"/>
    <cellStyle name="Финансовый 2 2 2" xfId="94"/>
    <cellStyle name="Финансовый 3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84"/>
  <sheetViews>
    <sheetView view="pageBreakPreview" topLeftCell="A173" zoomScale="85" zoomScaleNormal="100" zoomScaleSheetLayoutView="85" workbookViewId="0">
      <selection activeCell="C176" sqref="C176"/>
    </sheetView>
  </sheetViews>
  <sheetFormatPr defaultRowHeight="15.75" x14ac:dyDescent="0.2"/>
  <cols>
    <col min="1" max="1" width="20.85546875" style="42" customWidth="1"/>
    <col min="2" max="2" width="59.140625" style="43" customWidth="1"/>
    <col min="3" max="3" width="22.28515625" style="75" customWidth="1"/>
    <col min="4" max="4" width="22" style="1" customWidth="1"/>
    <col min="5" max="5" width="21.85546875" style="1" customWidth="1"/>
    <col min="6" max="6" width="30.5703125" style="1" customWidth="1"/>
    <col min="7" max="7" width="19.28515625" style="1" customWidth="1"/>
    <col min="8" max="8" width="19" style="1" customWidth="1"/>
    <col min="9" max="16384" width="9.140625" style="1"/>
  </cols>
  <sheetData>
    <row r="1" spans="1:8" ht="138" customHeight="1" x14ac:dyDescent="0.2">
      <c r="A1" s="97" t="s">
        <v>1221</v>
      </c>
      <c r="B1" s="98"/>
      <c r="C1" s="98"/>
      <c r="D1" s="98"/>
      <c r="E1" s="98"/>
    </row>
    <row r="2" spans="1:8" s="2" customFormat="1" ht="122.25" customHeight="1" x14ac:dyDescent="0.2">
      <c r="A2" s="102" t="s">
        <v>1341</v>
      </c>
      <c r="B2" s="102"/>
      <c r="C2" s="102"/>
      <c r="D2" s="102"/>
      <c r="E2" s="102"/>
    </row>
    <row r="3" spans="1:8" ht="72.75" customHeight="1" x14ac:dyDescent="0.2">
      <c r="A3" s="103" t="s">
        <v>256</v>
      </c>
      <c r="B3" s="103"/>
      <c r="C3" s="103"/>
      <c r="D3" s="103"/>
      <c r="E3" s="103"/>
    </row>
    <row r="4" spans="1:8" x14ac:dyDescent="0.2">
      <c r="A4" s="104" t="s">
        <v>0</v>
      </c>
      <c r="B4" s="104"/>
      <c r="C4" s="104"/>
      <c r="D4" s="104"/>
      <c r="E4" s="104"/>
    </row>
    <row r="5" spans="1:8" x14ac:dyDescent="0.2">
      <c r="A5" s="105" t="s">
        <v>9</v>
      </c>
      <c r="B5" s="105" t="s">
        <v>10</v>
      </c>
      <c r="C5" s="107" t="s">
        <v>11</v>
      </c>
      <c r="D5" s="108"/>
      <c r="E5" s="109"/>
    </row>
    <row r="6" spans="1:8" x14ac:dyDescent="0.2">
      <c r="A6" s="106"/>
      <c r="B6" s="106"/>
      <c r="C6" s="76" t="s">
        <v>12</v>
      </c>
      <c r="D6" s="76" t="s">
        <v>13</v>
      </c>
      <c r="E6" s="76" t="s">
        <v>257</v>
      </c>
    </row>
    <row r="7" spans="1:8" s="7" customFormat="1" x14ac:dyDescent="0.25">
      <c r="A7" s="3" t="s">
        <v>14</v>
      </c>
      <c r="B7" s="4" t="s">
        <v>15</v>
      </c>
      <c r="C7" s="5">
        <f>374429134.97+1500000+3+15000000+5486195.6+42000000+1591704-11000000-42000000+9435+659500+188820+1296000</f>
        <v>389160792.57000005</v>
      </c>
      <c r="D7" s="5">
        <v>370004209.10000002</v>
      </c>
      <c r="E7" s="5">
        <v>376433167.82999998</v>
      </c>
      <c r="F7" s="6">
        <f>C8+C15+C25+C35+C41+C46+C56+C69+C77+C81+C90+C112</f>
        <v>389160792.57000005</v>
      </c>
      <c r="G7" s="6">
        <f>D8+D15+D25+D35+D41+D46+D56+D69+D77+D81+D90+D112</f>
        <v>370004209.10000002</v>
      </c>
      <c r="H7" s="6">
        <f>E8+E15+E25+E35+E41+E46+E56+E69+E77+E81+E90+E112</f>
        <v>376433167.83000004</v>
      </c>
    </row>
    <row r="8" spans="1:8" s="7" customFormat="1" x14ac:dyDescent="0.25">
      <c r="A8" s="3" t="s">
        <v>16</v>
      </c>
      <c r="B8" s="4" t="s">
        <v>17</v>
      </c>
      <c r="C8" s="5">
        <f>C9</f>
        <v>175436195.59999999</v>
      </c>
      <c r="D8" s="5">
        <f t="shared" ref="D8:E8" si="0">D9</f>
        <v>175050000</v>
      </c>
      <c r="E8" s="5">
        <f t="shared" si="0"/>
        <v>180125000</v>
      </c>
      <c r="F8" s="6">
        <f>C10+C11+C12+C13+C14</f>
        <v>175436195.59999999</v>
      </c>
      <c r="G8" s="6">
        <f>D10+D11+D12+D13</f>
        <v>174225000</v>
      </c>
      <c r="H8" s="6">
        <f>E10+E11+E12+E13</f>
        <v>179250000</v>
      </c>
    </row>
    <row r="9" spans="1:8" s="7" customFormat="1" x14ac:dyDescent="0.25">
      <c r="A9" s="8" t="s">
        <v>1301</v>
      </c>
      <c r="B9" s="9" t="s">
        <v>18</v>
      </c>
      <c r="C9" s="10">
        <f>C10+C11+C12+C13+C14</f>
        <v>175436195.59999999</v>
      </c>
      <c r="D9" s="10">
        <f t="shared" ref="D9:E9" si="1">D10+D11+D12+D13+D14</f>
        <v>175050000</v>
      </c>
      <c r="E9" s="10">
        <f t="shared" si="1"/>
        <v>180125000</v>
      </c>
      <c r="F9" s="11">
        <f t="shared" ref="F9:G9" si="2">C11+C12+C13+C10+C14</f>
        <v>175436195.59999999</v>
      </c>
      <c r="G9" s="11">
        <f t="shared" si="2"/>
        <v>175050000</v>
      </c>
      <c r="H9" s="11">
        <f>E11+E12+E13+E10+E14</f>
        <v>180125000</v>
      </c>
    </row>
    <row r="10" spans="1:8" s="7" customFormat="1" ht="78.75" x14ac:dyDescent="0.25">
      <c r="A10" s="8" t="s">
        <v>1300</v>
      </c>
      <c r="B10" s="9" t="s">
        <v>19</v>
      </c>
      <c r="C10" s="10">
        <f>165000000+5486195.6</f>
        <v>170486195.59999999</v>
      </c>
      <c r="D10" s="12">
        <v>170000000</v>
      </c>
      <c r="E10" s="12">
        <v>175000000</v>
      </c>
      <c r="F10" s="11"/>
    </row>
    <row r="11" spans="1:8" s="7" customFormat="1" ht="126" x14ac:dyDescent="0.2">
      <c r="A11" s="8" t="s">
        <v>1299</v>
      </c>
      <c r="B11" s="9" t="s">
        <v>20</v>
      </c>
      <c r="C11" s="10">
        <v>2450000</v>
      </c>
      <c r="D11" s="12">
        <v>2450000</v>
      </c>
      <c r="E11" s="12">
        <v>2450000</v>
      </c>
    </row>
    <row r="12" spans="1:8" s="7" customFormat="1" ht="47.25" x14ac:dyDescent="0.2">
      <c r="A12" s="8" t="s">
        <v>21</v>
      </c>
      <c r="B12" s="9" t="s">
        <v>22</v>
      </c>
      <c r="C12" s="10">
        <v>1250000</v>
      </c>
      <c r="D12" s="12">
        <v>1250000</v>
      </c>
      <c r="E12" s="12">
        <v>1250000</v>
      </c>
    </row>
    <row r="13" spans="1:8" s="7" customFormat="1" ht="94.5" x14ac:dyDescent="0.2">
      <c r="A13" s="8" t="s">
        <v>23</v>
      </c>
      <c r="B13" s="9" t="s">
        <v>24</v>
      </c>
      <c r="C13" s="10">
        <v>500000</v>
      </c>
      <c r="D13" s="12">
        <v>525000</v>
      </c>
      <c r="E13" s="12">
        <v>550000</v>
      </c>
    </row>
    <row r="14" spans="1:8" s="7" customFormat="1" ht="110.25" x14ac:dyDescent="0.2">
      <c r="A14" s="8" t="s">
        <v>248</v>
      </c>
      <c r="B14" s="9" t="s">
        <v>247</v>
      </c>
      <c r="C14" s="10">
        <v>750000</v>
      </c>
      <c r="D14" s="10">
        <v>825000</v>
      </c>
      <c r="E14" s="10">
        <v>875000</v>
      </c>
    </row>
    <row r="15" spans="1:8" s="7" customFormat="1" ht="47.25" x14ac:dyDescent="0.2">
      <c r="A15" s="3" t="s">
        <v>25</v>
      </c>
      <c r="B15" s="78" t="s">
        <v>26</v>
      </c>
      <c r="C15" s="5">
        <f>C16</f>
        <v>8886390</v>
      </c>
      <c r="D15" s="5">
        <f t="shared" ref="D15:E15" si="3">D16</f>
        <v>9057880</v>
      </c>
      <c r="E15" s="5">
        <f t="shared" si="3"/>
        <v>9237490</v>
      </c>
      <c r="F15" s="13"/>
      <c r="G15" s="13"/>
      <c r="H15" s="13"/>
    </row>
    <row r="16" spans="1:8" s="7" customFormat="1" ht="31.5" x14ac:dyDescent="0.2">
      <c r="A16" s="8" t="s">
        <v>27</v>
      </c>
      <c r="B16" s="77" t="s">
        <v>28</v>
      </c>
      <c r="C16" s="10">
        <f>C17+C19+C21+C23</f>
        <v>8886390</v>
      </c>
      <c r="D16" s="10">
        <f t="shared" ref="D16:E16" si="4">D17+D19+D21+D23</f>
        <v>9057880</v>
      </c>
      <c r="E16" s="10">
        <f t="shared" si="4"/>
        <v>9237490</v>
      </c>
      <c r="F16" s="14">
        <f>C17+C19+C21+C23+C18+C20+C22+C24</f>
        <v>8886390</v>
      </c>
      <c r="G16" s="14">
        <f t="shared" ref="G16:H16" si="5">D17+D19+D21+D23+D18+D20+D22+D24</f>
        <v>9057880</v>
      </c>
      <c r="H16" s="14">
        <f t="shared" si="5"/>
        <v>9237490</v>
      </c>
    </row>
    <row r="17" spans="1:8" s="7" customFormat="1" ht="141.75" x14ac:dyDescent="0.2">
      <c r="A17" s="8" t="s">
        <v>1298</v>
      </c>
      <c r="B17" s="9" t="s">
        <v>29</v>
      </c>
      <c r="C17" s="15">
        <v>4017810</v>
      </c>
      <c r="D17" s="15">
        <v>4052470</v>
      </c>
      <c r="E17" s="15">
        <v>4067150</v>
      </c>
    </row>
    <row r="18" spans="1:8" s="7" customFormat="1" ht="141.75" hidden="1" x14ac:dyDescent="0.2">
      <c r="A18" s="8" t="s">
        <v>30</v>
      </c>
      <c r="B18" s="9" t="s">
        <v>31</v>
      </c>
      <c r="C18" s="15"/>
      <c r="D18" s="15"/>
      <c r="E18" s="15"/>
    </row>
    <row r="19" spans="1:8" s="7" customFormat="1" ht="157.5" x14ac:dyDescent="0.2">
      <c r="A19" s="8" t="s">
        <v>1297</v>
      </c>
      <c r="B19" s="9" t="s">
        <v>32</v>
      </c>
      <c r="C19" s="15">
        <v>22240</v>
      </c>
      <c r="D19" s="15">
        <v>22700</v>
      </c>
      <c r="E19" s="15">
        <v>23500</v>
      </c>
    </row>
    <row r="20" spans="1:8" s="7" customFormat="1" ht="157.5" hidden="1" x14ac:dyDescent="0.2">
      <c r="A20" s="8" t="s">
        <v>33</v>
      </c>
      <c r="B20" s="9" t="s">
        <v>34</v>
      </c>
      <c r="C20" s="15"/>
      <c r="D20" s="15"/>
      <c r="E20" s="15"/>
    </row>
    <row r="21" spans="1:8" s="7" customFormat="1" ht="141.75" x14ac:dyDescent="0.2">
      <c r="A21" s="8" t="s">
        <v>35</v>
      </c>
      <c r="B21" s="9" t="s">
        <v>36</v>
      </c>
      <c r="C21" s="15">
        <v>5350150</v>
      </c>
      <c r="D21" s="15">
        <v>5484870</v>
      </c>
      <c r="E21" s="15">
        <v>5668790</v>
      </c>
    </row>
    <row r="22" spans="1:8" s="7" customFormat="1" ht="141.75" hidden="1" x14ac:dyDescent="0.2">
      <c r="A22" s="8" t="s">
        <v>37</v>
      </c>
      <c r="B22" s="9" t="s">
        <v>38</v>
      </c>
      <c r="C22" s="16"/>
      <c r="D22" s="15"/>
      <c r="E22" s="15"/>
    </row>
    <row r="23" spans="1:8" s="7" customFormat="1" ht="141.75" x14ac:dyDescent="0.2">
      <c r="A23" s="8" t="s">
        <v>39</v>
      </c>
      <c r="B23" s="9" t="s">
        <v>40</v>
      </c>
      <c r="C23" s="15">
        <v>-503810</v>
      </c>
      <c r="D23" s="15">
        <v>-502160</v>
      </c>
      <c r="E23" s="15">
        <v>-521950</v>
      </c>
    </row>
    <row r="24" spans="1:8" s="7" customFormat="1" ht="141.75" hidden="1" x14ac:dyDescent="0.2">
      <c r="A24" s="8" t="s">
        <v>41</v>
      </c>
      <c r="B24" s="9" t="s">
        <v>42</v>
      </c>
      <c r="C24" s="10"/>
      <c r="D24" s="10"/>
      <c r="E24" s="10"/>
    </row>
    <row r="25" spans="1:8" s="7" customFormat="1" x14ac:dyDescent="0.25">
      <c r="A25" s="3" t="s">
        <v>43</v>
      </c>
      <c r="B25" s="78" t="s">
        <v>44</v>
      </c>
      <c r="C25" s="5">
        <f>C26+C31+C33</f>
        <v>32754000</v>
      </c>
      <c r="D25" s="5">
        <f t="shared" ref="D25:E25" si="6">D26+D31+D33</f>
        <v>30354000</v>
      </c>
      <c r="E25" s="5">
        <f t="shared" si="6"/>
        <v>32254000</v>
      </c>
      <c r="F25" s="17">
        <f>C29+C31+C33+C26</f>
        <v>32754000</v>
      </c>
      <c r="G25" s="17">
        <f t="shared" ref="G25:H25" si="7">D29+D31+D33+D26</f>
        <v>30354000</v>
      </c>
      <c r="H25" s="17">
        <f t="shared" si="7"/>
        <v>32254000</v>
      </c>
    </row>
    <row r="26" spans="1:8" s="7" customFormat="1" ht="31.5" x14ac:dyDescent="0.25">
      <c r="A26" s="8" t="s">
        <v>45</v>
      </c>
      <c r="B26" s="77" t="s">
        <v>46</v>
      </c>
      <c r="C26" s="50">
        <f>C27+C28</f>
        <v>19700000</v>
      </c>
      <c r="D26" s="50">
        <f>D27+D28</f>
        <v>15300000</v>
      </c>
      <c r="E26" s="50">
        <f>E27+E28</f>
        <v>16200000</v>
      </c>
      <c r="F26" s="17">
        <f>C27+C28</f>
        <v>19700000</v>
      </c>
      <c r="G26" s="17">
        <f t="shared" ref="G26:H26" si="8">D27+D28</f>
        <v>15300000</v>
      </c>
      <c r="H26" s="17">
        <f t="shared" si="8"/>
        <v>16200000</v>
      </c>
    </row>
    <row r="27" spans="1:8" s="7" customFormat="1" ht="31.5" x14ac:dyDescent="0.25">
      <c r="A27" s="8" t="s">
        <v>47</v>
      </c>
      <c r="B27" s="77" t="s">
        <v>48</v>
      </c>
      <c r="C27" s="50">
        <f>7800000+8000000-5500000</f>
        <v>10300000</v>
      </c>
      <c r="D27" s="50">
        <v>8100000</v>
      </c>
      <c r="E27" s="50">
        <v>8600000</v>
      </c>
      <c r="F27" s="17"/>
      <c r="G27" s="17"/>
      <c r="H27" s="17"/>
    </row>
    <row r="28" spans="1:8" s="7" customFormat="1" ht="78.75" x14ac:dyDescent="0.25">
      <c r="A28" s="8" t="s">
        <v>49</v>
      </c>
      <c r="B28" s="77" t="s">
        <v>50</v>
      </c>
      <c r="C28" s="50">
        <f>6900000+7000000-4500000</f>
        <v>9400000</v>
      </c>
      <c r="D28" s="50">
        <v>7200000</v>
      </c>
      <c r="E28" s="50">
        <v>7600000</v>
      </c>
      <c r="F28" s="49"/>
      <c r="G28" s="17"/>
      <c r="H28" s="17"/>
    </row>
    <row r="29" spans="1:8" s="7" customFormat="1" ht="31.5" x14ac:dyDescent="0.2">
      <c r="A29" s="8" t="s">
        <v>1296</v>
      </c>
      <c r="B29" s="77" t="s">
        <v>51</v>
      </c>
      <c r="C29" s="10">
        <f t="shared" ref="C29:E29" si="9">C30</f>
        <v>0</v>
      </c>
      <c r="D29" s="10">
        <f t="shared" si="9"/>
        <v>0</v>
      </c>
      <c r="E29" s="10">
        <f t="shared" si="9"/>
        <v>0</v>
      </c>
    </row>
    <row r="30" spans="1:8" s="7" customFormat="1" ht="31.5" x14ac:dyDescent="0.2">
      <c r="A30" s="8" t="s">
        <v>1295</v>
      </c>
      <c r="B30" s="77" t="s">
        <v>51</v>
      </c>
      <c r="C30" s="10">
        <v>0</v>
      </c>
      <c r="D30" s="10">
        <v>0</v>
      </c>
      <c r="E30" s="18">
        <v>0</v>
      </c>
    </row>
    <row r="31" spans="1:8" s="7" customFormat="1" x14ac:dyDescent="0.2">
      <c r="A31" s="8" t="s">
        <v>1294</v>
      </c>
      <c r="B31" s="77" t="s">
        <v>52</v>
      </c>
      <c r="C31" s="10">
        <f t="shared" ref="C31:E31" si="10">C32</f>
        <v>54000</v>
      </c>
      <c r="D31" s="10">
        <f t="shared" si="10"/>
        <v>54000</v>
      </c>
      <c r="E31" s="10">
        <f t="shared" si="10"/>
        <v>54000</v>
      </c>
    </row>
    <row r="32" spans="1:8" s="7" customFormat="1" x14ac:dyDescent="0.2">
      <c r="A32" s="8" t="s">
        <v>1293</v>
      </c>
      <c r="B32" s="77" t="s">
        <v>52</v>
      </c>
      <c r="C32" s="10">
        <v>54000</v>
      </c>
      <c r="D32" s="10">
        <v>54000</v>
      </c>
      <c r="E32" s="10">
        <v>54000</v>
      </c>
    </row>
    <row r="33" spans="1:8" s="7" customFormat="1" ht="31.5" x14ac:dyDescent="0.2">
      <c r="A33" s="8" t="s">
        <v>53</v>
      </c>
      <c r="B33" s="77" t="s">
        <v>54</v>
      </c>
      <c r="C33" s="10">
        <f>C34</f>
        <v>13000000</v>
      </c>
      <c r="D33" s="10">
        <f t="shared" ref="D33:E33" si="11">D34</f>
        <v>15000000</v>
      </c>
      <c r="E33" s="10">
        <f t="shared" si="11"/>
        <v>16000000</v>
      </c>
    </row>
    <row r="34" spans="1:8" s="7" customFormat="1" ht="47.25" x14ac:dyDescent="0.2">
      <c r="A34" s="8" t="s">
        <v>55</v>
      </c>
      <c r="B34" s="9" t="s">
        <v>56</v>
      </c>
      <c r="C34" s="10">
        <f>14000000-1000000</f>
        <v>13000000</v>
      </c>
      <c r="D34" s="10">
        <v>15000000</v>
      </c>
      <c r="E34" s="10">
        <v>16000000</v>
      </c>
    </row>
    <row r="35" spans="1:8" s="7" customFormat="1" x14ac:dyDescent="0.2">
      <c r="A35" s="3" t="s">
        <v>57</v>
      </c>
      <c r="B35" s="78" t="s">
        <v>58</v>
      </c>
      <c r="C35" s="5">
        <f>C36+C38</f>
        <v>92000000</v>
      </c>
      <c r="D35" s="5">
        <f t="shared" ref="D35:E35" si="12">D36+D38</f>
        <v>93500000</v>
      </c>
      <c r="E35" s="5">
        <f t="shared" si="12"/>
        <v>94500000</v>
      </c>
      <c r="F35" s="19">
        <f>C36+C38</f>
        <v>92000000</v>
      </c>
      <c r="G35" s="19">
        <f>D36+D38</f>
        <v>93500000</v>
      </c>
      <c r="H35" s="19">
        <f>E36+E38</f>
        <v>94500000</v>
      </c>
    </row>
    <row r="36" spans="1:8" s="7" customFormat="1" x14ac:dyDescent="0.2">
      <c r="A36" s="8" t="s">
        <v>1292</v>
      </c>
      <c r="B36" s="77" t="s">
        <v>59</v>
      </c>
      <c r="C36" s="10">
        <f>C37</f>
        <v>14000000</v>
      </c>
      <c r="D36" s="10">
        <f t="shared" ref="D36:E36" si="13">D37</f>
        <v>14000000</v>
      </c>
      <c r="E36" s="10">
        <f t="shared" si="13"/>
        <v>14000000</v>
      </c>
    </row>
    <row r="37" spans="1:8" s="7" customFormat="1" ht="47.25" x14ac:dyDescent="0.2">
      <c r="A37" s="8" t="s">
        <v>1291</v>
      </c>
      <c r="B37" s="77" t="s">
        <v>60</v>
      </c>
      <c r="C37" s="10">
        <v>14000000</v>
      </c>
      <c r="D37" s="10">
        <v>14000000</v>
      </c>
      <c r="E37" s="10">
        <v>14000000</v>
      </c>
    </row>
    <row r="38" spans="1:8" s="7" customFormat="1" x14ac:dyDescent="0.2">
      <c r="A38" s="8" t="s">
        <v>1290</v>
      </c>
      <c r="B38" s="77" t="s">
        <v>61</v>
      </c>
      <c r="C38" s="10">
        <f>C39+C40</f>
        <v>78000000</v>
      </c>
      <c r="D38" s="10">
        <f t="shared" ref="D38:E38" si="14">D39+D40</f>
        <v>79500000</v>
      </c>
      <c r="E38" s="10">
        <f t="shared" si="14"/>
        <v>80500000</v>
      </c>
      <c r="F38" s="20">
        <f>C39+C40</f>
        <v>78000000</v>
      </c>
      <c r="G38" s="20">
        <f>D39+D40</f>
        <v>79500000</v>
      </c>
      <c r="H38" s="20">
        <f>E39+E40</f>
        <v>80500000</v>
      </c>
    </row>
    <row r="39" spans="1:8" s="7" customFormat="1" ht="47.25" x14ac:dyDescent="0.2">
      <c r="A39" s="8" t="s">
        <v>1289</v>
      </c>
      <c r="B39" s="77" t="s">
        <v>62</v>
      </c>
      <c r="C39" s="10">
        <v>61000000</v>
      </c>
      <c r="D39" s="10">
        <v>62000000</v>
      </c>
      <c r="E39" s="10">
        <v>63000000</v>
      </c>
    </row>
    <row r="40" spans="1:8" s="7" customFormat="1" ht="47.25" x14ac:dyDescent="0.2">
      <c r="A40" s="8" t="s">
        <v>1288</v>
      </c>
      <c r="B40" s="77" t="s">
        <v>223</v>
      </c>
      <c r="C40" s="10">
        <v>17000000</v>
      </c>
      <c r="D40" s="10">
        <v>17500000</v>
      </c>
      <c r="E40" s="10">
        <v>17500000</v>
      </c>
    </row>
    <row r="41" spans="1:8" s="7" customFormat="1" x14ac:dyDescent="0.2">
      <c r="A41" s="3" t="s">
        <v>63</v>
      </c>
      <c r="B41" s="78" t="s">
        <v>64</v>
      </c>
      <c r="C41" s="5">
        <f>11530000</f>
        <v>11530000</v>
      </c>
      <c r="D41" s="5">
        <v>12030000</v>
      </c>
      <c r="E41" s="5">
        <v>12230000</v>
      </c>
      <c r="F41" s="19">
        <f>C42+C44</f>
        <v>11530000</v>
      </c>
      <c r="G41" s="19">
        <f>D42+D44</f>
        <v>12030000</v>
      </c>
      <c r="H41" s="19">
        <f>E42+E44</f>
        <v>12230000</v>
      </c>
    </row>
    <row r="42" spans="1:8" s="7" customFormat="1" ht="31.5" x14ac:dyDescent="0.2">
      <c r="A42" s="8" t="s">
        <v>1287</v>
      </c>
      <c r="B42" s="9" t="s">
        <v>65</v>
      </c>
      <c r="C42" s="10">
        <f>C43</f>
        <v>11500000</v>
      </c>
      <c r="D42" s="10">
        <f t="shared" ref="D42:E42" si="15">D43</f>
        <v>12000000</v>
      </c>
      <c r="E42" s="10">
        <f t="shared" si="15"/>
        <v>12200000</v>
      </c>
    </row>
    <row r="43" spans="1:8" s="7" customFormat="1" ht="47.25" x14ac:dyDescent="0.2">
      <c r="A43" s="8" t="s">
        <v>1286</v>
      </c>
      <c r="B43" s="9" t="s">
        <v>66</v>
      </c>
      <c r="C43" s="10">
        <v>11500000</v>
      </c>
      <c r="D43" s="12">
        <v>12000000</v>
      </c>
      <c r="E43" s="12">
        <v>12200000</v>
      </c>
    </row>
    <row r="44" spans="1:8" s="7" customFormat="1" ht="47.25" x14ac:dyDescent="0.2">
      <c r="A44" s="8" t="s">
        <v>1285</v>
      </c>
      <c r="B44" s="9" t="s">
        <v>67</v>
      </c>
      <c r="C44" s="10">
        <f>C45</f>
        <v>30000</v>
      </c>
      <c r="D44" s="10">
        <f t="shared" ref="D44" si="16">D45</f>
        <v>30000</v>
      </c>
      <c r="E44" s="10">
        <f>E45</f>
        <v>30000</v>
      </c>
    </row>
    <row r="45" spans="1:8" s="7" customFormat="1" ht="31.5" x14ac:dyDescent="0.2">
      <c r="A45" s="8" t="s">
        <v>1284</v>
      </c>
      <c r="B45" s="9" t="s">
        <v>68</v>
      </c>
      <c r="C45" s="10">
        <v>30000</v>
      </c>
      <c r="D45" s="10">
        <v>30000</v>
      </c>
      <c r="E45" s="10">
        <v>30000</v>
      </c>
    </row>
    <row r="46" spans="1:8" s="7" customFormat="1" ht="47.25" x14ac:dyDescent="0.2">
      <c r="A46" s="3" t="s">
        <v>69</v>
      </c>
      <c r="B46" s="4" t="s">
        <v>70</v>
      </c>
      <c r="C46" s="5">
        <v>0</v>
      </c>
      <c r="D46" s="5">
        <v>0</v>
      </c>
      <c r="E46" s="5">
        <v>0</v>
      </c>
      <c r="F46" s="19">
        <f>C47+C49+C52+C54</f>
        <v>0</v>
      </c>
      <c r="G46" s="19">
        <f t="shared" ref="G46:H46" si="17">D47+D49+D52+D54</f>
        <v>0</v>
      </c>
      <c r="H46" s="19">
        <f t="shared" si="17"/>
        <v>0</v>
      </c>
    </row>
    <row r="47" spans="1:8" s="7" customFormat="1" ht="31.5" hidden="1" x14ac:dyDescent="0.2">
      <c r="A47" s="8" t="s">
        <v>71</v>
      </c>
      <c r="B47" s="9" t="s">
        <v>72</v>
      </c>
      <c r="C47" s="10"/>
      <c r="D47" s="10">
        <v>0</v>
      </c>
      <c r="E47" s="10">
        <v>0</v>
      </c>
    </row>
    <row r="48" spans="1:8" s="7" customFormat="1" ht="47.25" hidden="1" x14ac:dyDescent="0.2">
      <c r="A48" s="8" t="s">
        <v>73</v>
      </c>
      <c r="B48" s="9" t="s">
        <v>74</v>
      </c>
      <c r="C48" s="10"/>
      <c r="D48" s="10">
        <v>0</v>
      </c>
      <c r="E48" s="10">
        <v>0</v>
      </c>
    </row>
    <row r="49" spans="1:8" s="7" customFormat="1" hidden="1" x14ac:dyDescent="0.2">
      <c r="A49" s="8" t="s">
        <v>75</v>
      </c>
      <c r="B49" s="9" t="s">
        <v>76</v>
      </c>
      <c r="C49" s="10"/>
      <c r="D49" s="10"/>
      <c r="E49" s="10"/>
    </row>
    <row r="50" spans="1:8" s="7" customFormat="1" hidden="1" x14ac:dyDescent="0.2">
      <c r="A50" s="8" t="s">
        <v>77</v>
      </c>
      <c r="B50" s="9" t="s">
        <v>78</v>
      </c>
      <c r="C50" s="10"/>
      <c r="D50" s="10"/>
      <c r="E50" s="10"/>
    </row>
    <row r="51" spans="1:8" s="7" customFormat="1" ht="47.25" hidden="1" x14ac:dyDescent="0.2">
      <c r="A51" s="8" t="s">
        <v>79</v>
      </c>
      <c r="B51" s="9" t="s">
        <v>80</v>
      </c>
      <c r="C51" s="10"/>
      <c r="D51" s="10"/>
      <c r="E51" s="10"/>
    </row>
    <row r="52" spans="1:8" s="7" customFormat="1" ht="31.5" hidden="1" x14ac:dyDescent="0.2">
      <c r="A52" s="8" t="s">
        <v>81</v>
      </c>
      <c r="B52" s="9" t="s">
        <v>82</v>
      </c>
      <c r="C52" s="10"/>
      <c r="D52" s="10">
        <v>0</v>
      </c>
      <c r="E52" s="10">
        <v>0</v>
      </c>
    </row>
    <row r="53" spans="1:8" s="7" customFormat="1" hidden="1" x14ac:dyDescent="0.2">
      <c r="A53" s="8" t="s">
        <v>83</v>
      </c>
      <c r="B53" s="9" t="s">
        <v>84</v>
      </c>
      <c r="C53" s="10"/>
      <c r="D53" s="10">
        <v>0</v>
      </c>
      <c r="E53" s="10">
        <v>0</v>
      </c>
    </row>
    <row r="54" spans="1:8" s="7" customFormat="1" ht="31.5" hidden="1" x14ac:dyDescent="0.2">
      <c r="A54" s="8" t="s">
        <v>85</v>
      </c>
      <c r="B54" s="9" t="s">
        <v>86</v>
      </c>
      <c r="C54" s="10"/>
      <c r="D54" s="10">
        <v>0</v>
      </c>
      <c r="E54" s="10">
        <v>0</v>
      </c>
    </row>
    <row r="55" spans="1:8" s="7" customFormat="1" ht="78.75" hidden="1" x14ac:dyDescent="0.2">
      <c r="A55" s="8" t="s">
        <v>87</v>
      </c>
      <c r="B55" s="9" t="s">
        <v>88</v>
      </c>
      <c r="C55" s="10"/>
      <c r="D55" s="10">
        <v>0</v>
      </c>
      <c r="E55" s="10">
        <v>0</v>
      </c>
    </row>
    <row r="56" spans="1:8" s="7" customFormat="1" ht="47.25" x14ac:dyDescent="0.2">
      <c r="A56" s="3" t="s">
        <v>89</v>
      </c>
      <c r="B56" s="78" t="s">
        <v>90</v>
      </c>
      <c r="C56" s="5">
        <f>33927900+1500000+659500+1296000</f>
        <v>37383400</v>
      </c>
      <c r="D56" s="5">
        <v>30738600</v>
      </c>
      <c r="E56" s="5">
        <v>28300700</v>
      </c>
      <c r="F56" s="21">
        <f>C57+C64+C67</f>
        <v>37383400</v>
      </c>
      <c r="G56" s="21">
        <f t="shared" ref="G56:H56" si="18">D57+D64+D67</f>
        <v>30738600</v>
      </c>
      <c r="H56" s="21">
        <f t="shared" si="18"/>
        <v>28300700</v>
      </c>
    </row>
    <row r="57" spans="1:8" s="7" customFormat="1" ht="94.5" x14ac:dyDescent="0.2">
      <c r="A57" s="8" t="s">
        <v>1283</v>
      </c>
      <c r="B57" s="9" t="s">
        <v>91</v>
      </c>
      <c r="C57" s="10">
        <f>25039900</f>
        <v>25039900</v>
      </c>
      <c r="D57" s="10">
        <f>22606100</f>
        <v>22606100</v>
      </c>
      <c r="E57" s="10">
        <f>20172200</f>
        <v>20172200</v>
      </c>
      <c r="F57" s="22">
        <f>C58+C60+C62</f>
        <v>25039900</v>
      </c>
      <c r="G57" s="22">
        <f t="shared" ref="G57:H57" si="19">D58+D60+D62</f>
        <v>22606100</v>
      </c>
      <c r="H57" s="22">
        <f t="shared" si="19"/>
        <v>20172200</v>
      </c>
    </row>
    <row r="58" spans="1:8" s="7" customFormat="1" ht="78.75" x14ac:dyDescent="0.25">
      <c r="A58" s="8" t="s">
        <v>92</v>
      </c>
      <c r="B58" s="9" t="s">
        <v>93</v>
      </c>
      <c r="C58" s="10">
        <f>C59</f>
        <v>23722400</v>
      </c>
      <c r="D58" s="10">
        <f t="shared" ref="D58:E58" si="20">D59</f>
        <v>21281200</v>
      </c>
      <c r="E58" s="10">
        <f t="shared" si="20"/>
        <v>18839900</v>
      </c>
      <c r="F58" s="11"/>
    </row>
    <row r="59" spans="1:8" s="7" customFormat="1" ht="94.5" x14ac:dyDescent="0.2">
      <c r="A59" s="8" t="s">
        <v>1302</v>
      </c>
      <c r="B59" s="9" t="s">
        <v>94</v>
      </c>
      <c r="C59" s="10">
        <v>23722400</v>
      </c>
      <c r="D59" s="28">
        <v>21281200</v>
      </c>
      <c r="E59" s="12">
        <v>18839900</v>
      </c>
    </row>
    <row r="60" spans="1:8" s="7" customFormat="1" ht="94.5" x14ac:dyDescent="0.2">
      <c r="A60" s="8" t="s">
        <v>95</v>
      </c>
      <c r="B60" s="9" t="s">
        <v>96</v>
      </c>
      <c r="C60" s="10">
        <f>C61</f>
        <v>1317500</v>
      </c>
      <c r="D60" s="10">
        <f t="shared" ref="D60:E60" si="21">D61</f>
        <v>1324900</v>
      </c>
      <c r="E60" s="10">
        <f t="shared" si="21"/>
        <v>1332300</v>
      </c>
    </row>
    <row r="61" spans="1:8" s="7" customFormat="1" ht="78.75" x14ac:dyDescent="0.2">
      <c r="A61" s="8" t="s">
        <v>1303</v>
      </c>
      <c r="B61" s="9" t="s">
        <v>97</v>
      </c>
      <c r="C61" s="10">
        <v>1317500</v>
      </c>
      <c r="D61" s="12">
        <v>1324900</v>
      </c>
      <c r="E61" s="12">
        <v>1332300</v>
      </c>
    </row>
    <row r="62" spans="1:8" s="7" customFormat="1" ht="47.25" x14ac:dyDescent="0.2">
      <c r="A62" s="8" t="s">
        <v>98</v>
      </c>
      <c r="B62" s="77" t="s">
        <v>99</v>
      </c>
      <c r="C62" s="10">
        <f>C63</f>
        <v>0</v>
      </c>
      <c r="D62" s="10">
        <f t="shared" ref="D62:E62" si="22">D63</f>
        <v>0</v>
      </c>
      <c r="E62" s="10">
        <f t="shared" si="22"/>
        <v>0</v>
      </c>
      <c r="F62" s="20">
        <f>C63</f>
        <v>0</v>
      </c>
      <c r="G62" s="20">
        <f t="shared" ref="G62:H62" si="23">D63</f>
        <v>0</v>
      </c>
      <c r="H62" s="20">
        <f t="shared" si="23"/>
        <v>0</v>
      </c>
    </row>
    <row r="63" spans="1:8" s="7" customFormat="1" ht="110.25" x14ac:dyDescent="0.2">
      <c r="A63" s="23" t="s">
        <v>100</v>
      </c>
      <c r="B63" s="24" t="s">
        <v>101</v>
      </c>
      <c r="C63" s="10">
        <v>0</v>
      </c>
      <c r="D63" s="25">
        <v>0</v>
      </c>
      <c r="E63" s="25">
        <v>0</v>
      </c>
    </row>
    <row r="64" spans="1:8" s="7" customFormat="1" ht="31.5" x14ac:dyDescent="0.2">
      <c r="A64" s="8" t="s">
        <v>1304</v>
      </c>
      <c r="B64" s="9" t="s">
        <v>102</v>
      </c>
      <c r="C64" s="10">
        <f>C65</f>
        <v>5843500</v>
      </c>
      <c r="D64" s="10">
        <f t="shared" ref="D64:E65" si="24">D65</f>
        <v>1632500</v>
      </c>
      <c r="E64" s="10">
        <f t="shared" si="24"/>
        <v>1628500</v>
      </c>
    </row>
    <row r="65" spans="1:8" s="7" customFormat="1" ht="63" x14ac:dyDescent="0.2">
      <c r="A65" s="8" t="s">
        <v>103</v>
      </c>
      <c r="B65" s="9" t="s">
        <v>104</v>
      </c>
      <c r="C65" s="10">
        <f>C66</f>
        <v>5843500</v>
      </c>
      <c r="D65" s="10">
        <f t="shared" si="24"/>
        <v>1632500</v>
      </c>
      <c r="E65" s="10">
        <f t="shared" si="24"/>
        <v>1628500</v>
      </c>
    </row>
    <row r="66" spans="1:8" s="7" customFormat="1" ht="63" x14ac:dyDescent="0.2">
      <c r="A66" s="8" t="s">
        <v>1305</v>
      </c>
      <c r="B66" s="9" t="s">
        <v>105</v>
      </c>
      <c r="C66" s="10">
        <f>2388000+1500000+659500+1296000</f>
        <v>5843500</v>
      </c>
      <c r="D66" s="10">
        <v>1632500</v>
      </c>
      <c r="E66" s="10">
        <v>1628500</v>
      </c>
    </row>
    <row r="67" spans="1:8" s="7" customFormat="1" ht="94.5" x14ac:dyDescent="0.2">
      <c r="A67" s="8" t="s">
        <v>1306</v>
      </c>
      <c r="B67" s="9" t="s">
        <v>106</v>
      </c>
      <c r="C67" s="10">
        <f>C68</f>
        <v>6500000</v>
      </c>
      <c r="D67" s="10">
        <f t="shared" ref="D67:E67" si="25">D68</f>
        <v>6500000</v>
      </c>
      <c r="E67" s="10">
        <f t="shared" si="25"/>
        <v>6500000</v>
      </c>
    </row>
    <row r="68" spans="1:8" s="7" customFormat="1" ht="94.5" x14ac:dyDescent="0.2">
      <c r="A68" s="8" t="s">
        <v>1307</v>
      </c>
      <c r="B68" s="9" t="s">
        <v>107</v>
      </c>
      <c r="C68" s="10">
        <v>6500000</v>
      </c>
      <c r="D68" s="10">
        <v>6500000</v>
      </c>
      <c r="E68" s="10">
        <v>6500000</v>
      </c>
    </row>
    <row r="69" spans="1:8" s="7" customFormat="1" ht="31.5" x14ac:dyDescent="0.2">
      <c r="A69" s="3" t="s">
        <v>1308</v>
      </c>
      <c r="B69" s="4" t="s">
        <v>108</v>
      </c>
      <c r="C69" s="5">
        <f>C70</f>
        <v>1305200</v>
      </c>
      <c r="D69" s="5">
        <f>D70</f>
        <v>1357400</v>
      </c>
      <c r="E69" s="5">
        <f>E70</f>
        <v>1411600</v>
      </c>
      <c r="F69" s="26">
        <f>C71+C72+C73+C74+C75+C76</f>
        <v>1305200</v>
      </c>
      <c r="G69" s="26">
        <f t="shared" ref="G69:H69" si="26">D71+D72+D73+D74+D75+D76</f>
        <v>1357400</v>
      </c>
      <c r="H69" s="26">
        <f t="shared" si="26"/>
        <v>1411600</v>
      </c>
    </row>
    <row r="70" spans="1:8" s="7" customFormat="1" ht="18.75" x14ac:dyDescent="0.2">
      <c r="A70" s="27" t="s">
        <v>1309</v>
      </c>
      <c r="B70" s="77" t="s">
        <v>109</v>
      </c>
      <c r="C70" s="10">
        <f>C71+C73+C75+C76</f>
        <v>1305200</v>
      </c>
      <c r="D70" s="10">
        <f t="shared" ref="D70:E70" si="27">D71+D73+D75+D76</f>
        <v>1357400</v>
      </c>
      <c r="E70" s="10">
        <f t="shared" si="27"/>
        <v>1411600</v>
      </c>
    </row>
    <row r="71" spans="1:8" s="7" customFormat="1" ht="31.5" x14ac:dyDescent="0.2">
      <c r="A71" s="8" t="s">
        <v>110</v>
      </c>
      <c r="B71" s="9" t="s">
        <v>111</v>
      </c>
      <c r="C71" s="10">
        <v>97000</v>
      </c>
      <c r="D71" s="28">
        <v>100900</v>
      </c>
      <c r="E71" s="12">
        <v>104900</v>
      </c>
    </row>
    <row r="72" spans="1:8" s="7" customFormat="1" ht="31.5" x14ac:dyDescent="0.2">
      <c r="A72" s="8" t="s">
        <v>112</v>
      </c>
      <c r="B72" s="9" t="s">
        <v>113</v>
      </c>
      <c r="C72" s="10"/>
      <c r="D72" s="10"/>
      <c r="E72" s="10"/>
    </row>
    <row r="73" spans="1:8" s="7" customFormat="1" ht="31.5" x14ac:dyDescent="0.2">
      <c r="A73" s="8" t="s">
        <v>114</v>
      </c>
      <c r="B73" s="9" t="s">
        <v>115</v>
      </c>
      <c r="C73" s="10">
        <v>1208200</v>
      </c>
      <c r="D73" s="28">
        <v>1256500</v>
      </c>
      <c r="E73" s="28">
        <v>1306700</v>
      </c>
    </row>
    <row r="74" spans="1:8" s="7" customFormat="1" ht="31.5" x14ac:dyDescent="0.2">
      <c r="A74" s="8" t="s">
        <v>116</v>
      </c>
      <c r="B74" s="9" t="s">
        <v>117</v>
      </c>
      <c r="C74" s="10"/>
      <c r="D74" s="28"/>
      <c r="E74" s="28"/>
    </row>
    <row r="75" spans="1:8" s="7" customFormat="1" ht="63" x14ac:dyDescent="0.2">
      <c r="A75" s="8" t="s">
        <v>1310</v>
      </c>
      <c r="B75" s="9" t="s">
        <v>118</v>
      </c>
      <c r="C75" s="10">
        <v>0</v>
      </c>
      <c r="D75" s="10">
        <v>0</v>
      </c>
      <c r="E75" s="10">
        <v>0</v>
      </c>
    </row>
    <row r="76" spans="1:8" s="7" customFormat="1" x14ac:dyDescent="0.2">
      <c r="A76" s="8" t="s">
        <v>1311</v>
      </c>
      <c r="B76" s="77" t="s">
        <v>119</v>
      </c>
      <c r="C76" s="10">
        <v>0</v>
      </c>
      <c r="D76" s="10">
        <v>0</v>
      </c>
      <c r="E76" s="10">
        <v>0</v>
      </c>
    </row>
    <row r="77" spans="1:8" s="7" customFormat="1" ht="47.25" x14ac:dyDescent="0.2">
      <c r="A77" s="3" t="s">
        <v>1312</v>
      </c>
      <c r="B77" s="78" t="s">
        <v>120</v>
      </c>
      <c r="C77" s="5">
        <f>C78</f>
        <v>3008900</v>
      </c>
      <c r="D77" s="29">
        <f>D78</f>
        <v>3165200</v>
      </c>
      <c r="E77" s="29">
        <f>E78</f>
        <v>3165200</v>
      </c>
      <c r="F77" s="26">
        <f>C79+C80</f>
        <v>3008900</v>
      </c>
      <c r="G77" s="26">
        <f>D79+D80</f>
        <v>3165200</v>
      </c>
      <c r="H77" s="26">
        <f>E79+E80</f>
        <v>3165200</v>
      </c>
    </row>
    <row r="78" spans="1:8" s="7" customFormat="1" x14ac:dyDescent="0.2">
      <c r="A78" s="8" t="s">
        <v>1313</v>
      </c>
      <c r="B78" s="77" t="s">
        <v>121</v>
      </c>
      <c r="C78" s="10">
        <f>C79</f>
        <v>3008900</v>
      </c>
      <c r="D78" s="10">
        <f t="shared" ref="D78:E78" si="28">D79</f>
        <v>3165200</v>
      </c>
      <c r="E78" s="10">
        <f t="shared" si="28"/>
        <v>3165200</v>
      </c>
    </row>
    <row r="79" spans="1:8" s="7" customFormat="1" ht="31.5" x14ac:dyDescent="0.2">
      <c r="A79" s="8" t="s">
        <v>1314</v>
      </c>
      <c r="B79" s="77" t="s">
        <v>122</v>
      </c>
      <c r="C79" s="10">
        <v>3008900</v>
      </c>
      <c r="D79" s="10">
        <v>3165200</v>
      </c>
      <c r="E79" s="10">
        <v>3165200</v>
      </c>
    </row>
    <row r="80" spans="1:8" s="7" customFormat="1" ht="31.5" x14ac:dyDescent="0.2">
      <c r="A80" s="8" t="s">
        <v>1315</v>
      </c>
      <c r="B80" s="77" t="s">
        <v>123</v>
      </c>
      <c r="C80" s="10">
        <v>0</v>
      </c>
      <c r="D80" s="18">
        <v>0</v>
      </c>
      <c r="E80" s="18">
        <v>0</v>
      </c>
    </row>
    <row r="81" spans="1:8" s="7" customFormat="1" ht="31.5" x14ac:dyDescent="0.2">
      <c r="A81" s="3" t="s">
        <v>1316</v>
      </c>
      <c r="B81" s="78" t="s">
        <v>124</v>
      </c>
      <c r="C81" s="5">
        <f>20000000+42000000-42000000+188820</f>
        <v>20188820</v>
      </c>
      <c r="D81" s="5">
        <v>9566400</v>
      </c>
      <c r="E81" s="5">
        <v>9920400</v>
      </c>
      <c r="F81" s="26">
        <f>C84+C87+C82</f>
        <v>20188820</v>
      </c>
      <c r="G81" s="26">
        <f t="shared" ref="G81:H81" si="29">D84+D87+D82</f>
        <v>9566400</v>
      </c>
      <c r="H81" s="26">
        <f t="shared" si="29"/>
        <v>9920400</v>
      </c>
    </row>
    <row r="82" spans="1:8" s="7" customFormat="1" x14ac:dyDescent="0.2">
      <c r="A82" s="8" t="s">
        <v>125</v>
      </c>
      <c r="B82" s="9" t="s">
        <v>126</v>
      </c>
      <c r="C82" s="10">
        <v>0</v>
      </c>
      <c r="D82" s="10">
        <v>0</v>
      </c>
      <c r="E82" s="10">
        <v>0</v>
      </c>
      <c r="F82" s="30"/>
      <c r="G82" s="30"/>
      <c r="H82" s="30"/>
    </row>
    <row r="83" spans="1:8" s="7" customFormat="1" ht="31.5" x14ac:dyDescent="0.2">
      <c r="A83" s="8" t="s">
        <v>127</v>
      </c>
      <c r="B83" s="9" t="s">
        <v>128</v>
      </c>
      <c r="C83" s="10">
        <v>0</v>
      </c>
      <c r="D83" s="10">
        <v>0</v>
      </c>
      <c r="E83" s="10">
        <v>0</v>
      </c>
      <c r="F83" s="30"/>
      <c r="G83" s="30"/>
      <c r="H83" s="30"/>
    </row>
    <row r="84" spans="1:8" s="7" customFormat="1" ht="94.5" x14ac:dyDescent="0.2">
      <c r="A84" s="8" t="s">
        <v>1317</v>
      </c>
      <c r="B84" s="9" t="s">
        <v>129</v>
      </c>
      <c r="C84" s="10">
        <f>C86+C85</f>
        <v>10188820</v>
      </c>
      <c r="D84" s="10">
        <f t="shared" ref="D84:E84" si="30">D86+D85</f>
        <v>4769600</v>
      </c>
      <c r="E84" s="10">
        <f t="shared" si="30"/>
        <v>4946100</v>
      </c>
    </row>
    <row r="85" spans="1:8" s="7" customFormat="1" ht="94.5" x14ac:dyDescent="0.2">
      <c r="A85" s="8" t="s">
        <v>1458</v>
      </c>
      <c r="B85" s="9" t="s">
        <v>1457</v>
      </c>
      <c r="C85" s="10">
        <v>188820</v>
      </c>
      <c r="D85" s="10">
        <v>0</v>
      </c>
      <c r="E85" s="10">
        <v>0</v>
      </c>
    </row>
    <row r="86" spans="1:8" s="7" customFormat="1" ht="94.5" x14ac:dyDescent="0.2">
      <c r="A86" s="8" t="s">
        <v>1318</v>
      </c>
      <c r="B86" s="9" t="s">
        <v>130</v>
      </c>
      <c r="C86" s="10">
        <f>10000000+42000000-42000000</f>
        <v>10000000</v>
      </c>
      <c r="D86" s="25">
        <v>4769600</v>
      </c>
      <c r="E86" s="25">
        <v>4946100</v>
      </c>
    </row>
    <row r="87" spans="1:8" s="7" customFormat="1" ht="31.5" x14ac:dyDescent="0.2">
      <c r="A87" s="8" t="s">
        <v>1319</v>
      </c>
      <c r="B87" s="9" t="s">
        <v>131</v>
      </c>
      <c r="C87" s="10">
        <f>C88+C89</f>
        <v>10000000</v>
      </c>
      <c r="D87" s="10">
        <f t="shared" ref="D87:E87" si="31">D88+D89</f>
        <v>4796800</v>
      </c>
      <c r="E87" s="10">
        <f t="shared" si="31"/>
        <v>4974300</v>
      </c>
    </row>
    <row r="88" spans="1:8" s="7" customFormat="1" ht="47.25" x14ac:dyDescent="0.2">
      <c r="A88" s="8" t="s">
        <v>1320</v>
      </c>
      <c r="B88" s="9" t="s">
        <v>132</v>
      </c>
      <c r="C88" s="10">
        <v>10000000</v>
      </c>
      <c r="D88" s="12">
        <v>4796800</v>
      </c>
      <c r="E88" s="12">
        <v>4974300</v>
      </c>
    </row>
    <row r="89" spans="1:8" s="7" customFormat="1" ht="63" x14ac:dyDescent="0.2">
      <c r="A89" s="8" t="s">
        <v>133</v>
      </c>
      <c r="B89" s="9" t="s">
        <v>134</v>
      </c>
      <c r="C89" s="10">
        <v>0</v>
      </c>
      <c r="D89" s="25">
        <v>0</v>
      </c>
      <c r="E89" s="25">
        <v>0</v>
      </c>
    </row>
    <row r="90" spans="1:8" s="7" customFormat="1" x14ac:dyDescent="0.2">
      <c r="A90" s="3" t="s">
        <v>1321</v>
      </c>
      <c r="B90" s="78" t="s">
        <v>135</v>
      </c>
      <c r="C90" s="5">
        <f>424927.47+9435</f>
        <v>434362.47</v>
      </c>
      <c r="D90" s="5">
        <v>414924.47</v>
      </c>
      <c r="E90" s="5">
        <v>404924.47</v>
      </c>
      <c r="F90" s="26">
        <f>C91+C92+C93+C98+C105+C106+C108+C110+C111+C100+C101+C104+C94+C103+C109+C95+C96+C97+C102+C99+C107</f>
        <v>434362.47000000009</v>
      </c>
      <c r="G90" s="26">
        <f t="shared" ref="G90:H90" si="32">D91+D92+D93+D98+D105+D106+D108+D110+D111+D100+D101+D104+D94+D103+D109+D95+D96+D97+D102+D99+D107</f>
        <v>414924.47000000009</v>
      </c>
      <c r="H90" s="26">
        <f t="shared" si="32"/>
        <v>404924.47000000009</v>
      </c>
    </row>
    <row r="91" spans="1:8" s="7" customFormat="1" ht="94.5" x14ac:dyDescent="0.2">
      <c r="A91" s="8" t="s">
        <v>136</v>
      </c>
      <c r="B91" s="77" t="s">
        <v>1223</v>
      </c>
      <c r="C91" s="10">
        <f>10183.06+10750+3</f>
        <v>20936.059999999998</v>
      </c>
      <c r="D91" s="10">
        <f t="shared" ref="D91:E91" si="33">10183.06+10750</f>
        <v>20933.059999999998</v>
      </c>
      <c r="E91" s="10">
        <f t="shared" si="33"/>
        <v>20933.059999999998</v>
      </c>
    </row>
    <row r="92" spans="1:8" s="7" customFormat="1" ht="126" x14ac:dyDescent="0.2">
      <c r="A92" s="8" t="s">
        <v>1322</v>
      </c>
      <c r="B92" s="77" t="s">
        <v>1224</v>
      </c>
      <c r="C92" s="10">
        <f>11032.53+27375</f>
        <v>38407.53</v>
      </c>
      <c r="D92" s="10">
        <f t="shared" ref="D92:E92" si="34">11032.53+27375</f>
        <v>38407.53</v>
      </c>
      <c r="E92" s="10">
        <f t="shared" si="34"/>
        <v>38407.53</v>
      </c>
    </row>
    <row r="93" spans="1:8" s="7" customFormat="1" ht="94.5" x14ac:dyDescent="0.2">
      <c r="A93" s="8" t="s">
        <v>137</v>
      </c>
      <c r="B93" s="77" t="s">
        <v>1225</v>
      </c>
      <c r="C93" s="10">
        <f>582.4+12925.01</f>
        <v>13507.41</v>
      </c>
      <c r="D93" s="10">
        <f t="shared" ref="D93:E93" si="35">582.4+12925.01</f>
        <v>13507.41</v>
      </c>
      <c r="E93" s="10">
        <f t="shared" si="35"/>
        <v>13507.41</v>
      </c>
    </row>
    <row r="94" spans="1:8" s="7" customFormat="1" ht="94.5" x14ac:dyDescent="0.2">
      <c r="A94" s="8" t="s">
        <v>138</v>
      </c>
      <c r="B94" s="24" t="s">
        <v>139</v>
      </c>
      <c r="C94" s="10">
        <v>0</v>
      </c>
      <c r="D94" s="10">
        <v>0</v>
      </c>
      <c r="E94" s="10">
        <v>0</v>
      </c>
    </row>
    <row r="95" spans="1:8" s="7" customFormat="1" ht="110.25" x14ac:dyDescent="0.2">
      <c r="A95" s="8" t="s">
        <v>249</v>
      </c>
      <c r="B95" s="44" t="s">
        <v>1226</v>
      </c>
      <c r="C95" s="10">
        <f>1500+19500</f>
        <v>21000</v>
      </c>
      <c r="D95" s="10">
        <f t="shared" ref="D95:E95" si="36">1500+19500</f>
        <v>21000</v>
      </c>
      <c r="E95" s="10">
        <f t="shared" si="36"/>
        <v>21000</v>
      </c>
    </row>
    <row r="96" spans="1:8" s="7" customFormat="1" ht="94.5" x14ac:dyDescent="0.2">
      <c r="A96" s="8" t="s">
        <v>250</v>
      </c>
      <c r="B96" s="44" t="s">
        <v>251</v>
      </c>
      <c r="C96" s="10">
        <v>0</v>
      </c>
      <c r="D96" s="10">
        <v>0</v>
      </c>
      <c r="E96" s="10">
        <v>0</v>
      </c>
    </row>
    <row r="97" spans="1:8" s="7" customFormat="1" ht="110.25" x14ac:dyDescent="0.2">
      <c r="A97" s="8" t="s">
        <v>252</v>
      </c>
      <c r="B97" s="44" t="s">
        <v>253</v>
      </c>
      <c r="C97" s="10">
        <v>0</v>
      </c>
      <c r="D97" s="10">
        <v>0</v>
      </c>
      <c r="E97" s="10">
        <v>0</v>
      </c>
    </row>
    <row r="98" spans="1:8" s="7" customFormat="1" ht="94.5" x14ac:dyDescent="0.2">
      <c r="A98" s="8" t="s">
        <v>140</v>
      </c>
      <c r="B98" s="77" t="s">
        <v>1243</v>
      </c>
      <c r="C98" s="10">
        <f>7500</f>
        <v>7500</v>
      </c>
      <c r="D98" s="10">
        <f>7500</f>
        <v>7500</v>
      </c>
      <c r="E98" s="10">
        <f>7500</f>
        <v>7500</v>
      </c>
    </row>
    <row r="99" spans="1:8" s="7" customFormat="1" ht="94.5" x14ac:dyDescent="0.2">
      <c r="A99" s="8" t="s">
        <v>258</v>
      </c>
      <c r="B99" s="77" t="s">
        <v>1242</v>
      </c>
      <c r="C99" s="10">
        <f>750</f>
        <v>750</v>
      </c>
      <c r="D99" s="10">
        <f>750</f>
        <v>750</v>
      </c>
      <c r="E99" s="10">
        <f>750</f>
        <v>750</v>
      </c>
    </row>
    <row r="100" spans="1:8" s="7" customFormat="1" ht="126" x14ac:dyDescent="0.2">
      <c r="A100" s="8" t="s">
        <v>141</v>
      </c>
      <c r="B100" s="77" t="s">
        <v>1227</v>
      </c>
      <c r="C100" s="10">
        <f>11651.2</f>
        <v>11651.2</v>
      </c>
      <c r="D100" s="10">
        <f t="shared" ref="D100:E100" si="37">11651.2</f>
        <v>11651.2</v>
      </c>
      <c r="E100" s="10">
        <f t="shared" si="37"/>
        <v>11651.2</v>
      </c>
    </row>
    <row r="101" spans="1:8" s="7" customFormat="1" ht="141.75" x14ac:dyDescent="0.2">
      <c r="A101" s="8" t="s">
        <v>142</v>
      </c>
      <c r="B101" s="77" t="s">
        <v>1228</v>
      </c>
      <c r="C101" s="10">
        <f>13093.21</f>
        <v>13093.21</v>
      </c>
      <c r="D101" s="10">
        <f t="shared" ref="D101:E101" si="38">13093.21</f>
        <v>13093.21</v>
      </c>
      <c r="E101" s="10">
        <f t="shared" si="38"/>
        <v>13093.21</v>
      </c>
    </row>
    <row r="102" spans="1:8" s="7" customFormat="1" ht="110.25" x14ac:dyDescent="0.2">
      <c r="A102" s="8" t="s">
        <v>254</v>
      </c>
      <c r="B102" s="77" t="s">
        <v>1229</v>
      </c>
      <c r="C102" s="10">
        <f>501.27</f>
        <v>501.27</v>
      </c>
      <c r="D102" s="10">
        <v>501.27</v>
      </c>
      <c r="E102" s="10">
        <v>501.27</v>
      </c>
    </row>
    <row r="103" spans="1:8" s="7" customFormat="1" ht="94.5" x14ac:dyDescent="0.2">
      <c r="A103" s="8" t="s">
        <v>143</v>
      </c>
      <c r="B103" s="77" t="s">
        <v>144</v>
      </c>
      <c r="C103" s="10">
        <f>500+16884.38</f>
        <v>17384.38</v>
      </c>
      <c r="D103" s="10">
        <f t="shared" ref="D103:E103" si="39">500+16884.38</f>
        <v>17384.38</v>
      </c>
      <c r="E103" s="10">
        <f t="shared" si="39"/>
        <v>17384.38</v>
      </c>
    </row>
    <row r="104" spans="1:8" s="7" customFormat="1" ht="94.5" x14ac:dyDescent="0.2">
      <c r="A104" s="8" t="s">
        <v>145</v>
      </c>
      <c r="B104" s="24" t="s">
        <v>146</v>
      </c>
      <c r="C104" s="10">
        <v>0</v>
      </c>
      <c r="D104" s="10">
        <v>0</v>
      </c>
      <c r="E104" s="10">
        <v>0</v>
      </c>
    </row>
    <row r="105" spans="1:8" s="7" customFormat="1" ht="110.25" x14ac:dyDescent="0.2">
      <c r="A105" s="8" t="s">
        <v>147</v>
      </c>
      <c r="B105" s="9" t="s">
        <v>1230</v>
      </c>
      <c r="C105" s="10">
        <f>43136.49+66059.92</f>
        <v>109196.41</v>
      </c>
      <c r="D105" s="10">
        <f t="shared" ref="D105:E105" si="40">43136.49+66059.92</f>
        <v>109196.41</v>
      </c>
      <c r="E105" s="10">
        <f t="shared" si="40"/>
        <v>109196.41</v>
      </c>
    </row>
    <row r="106" spans="1:8" s="7" customFormat="1" ht="63" x14ac:dyDescent="0.2">
      <c r="A106" s="8" t="s">
        <v>148</v>
      </c>
      <c r="B106" s="9" t="s">
        <v>149</v>
      </c>
      <c r="C106" s="10">
        <v>91000</v>
      </c>
      <c r="D106" s="12">
        <v>91000</v>
      </c>
      <c r="E106" s="12">
        <v>91000</v>
      </c>
    </row>
    <row r="107" spans="1:8" s="7" customFormat="1" ht="94.5" x14ac:dyDescent="0.2">
      <c r="A107" s="8" t="s">
        <v>1394</v>
      </c>
      <c r="B107" s="9" t="s">
        <v>1393</v>
      </c>
      <c r="C107" s="10">
        <v>9435</v>
      </c>
      <c r="D107" s="10">
        <v>0</v>
      </c>
      <c r="E107" s="10">
        <v>0</v>
      </c>
    </row>
    <row r="108" spans="1:8" s="7" customFormat="1" ht="94.5" x14ac:dyDescent="0.2">
      <c r="A108" s="8" t="s">
        <v>225</v>
      </c>
      <c r="B108" s="9" t="s">
        <v>224</v>
      </c>
      <c r="C108" s="10">
        <v>0</v>
      </c>
      <c r="D108" s="25">
        <v>0</v>
      </c>
      <c r="E108" s="25">
        <v>0</v>
      </c>
    </row>
    <row r="109" spans="1:8" s="7" customFormat="1" ht="63" x14ac:dyDescent="0.2">
      <c r="A109" s="8" t="s">
        <v>227</v>
      </c>
      <c r="B109" s="77" t="s">
        <v>226</v>
      </c>
      <c r="C109" s="10">
        <v>0</v>
      </c>
      <c r="D109" s="25">
        <v>0</v>
      </c>
      <c r="E109" s="25">
        <v>0</v>
      </c>
    </row>
    <row r="110" spans="1:8" s="7" customFormat="1" ht="157.5" x14ac:dyDescent="0.2">
      <c r="A110" s="8" t="s">
        <v>150</v>
      </c>
      <c r="B110" s="9" t="s">
        <v>151</v>
      </c>
      <c r="C110" s="10">
        <f>80000</f>
        <v>80000</v>
      </c>
      <c r="D110" s="25">
        <f>70000</f>
        <v>70000</v>
      </c>
      <c r="E110" s="25">
        <f>60000</f>
        <v>60000</v>
      </c>
    </row>
    <row r="111" spans="1:8" s="7" customFormat="1" ht="94.5" x14ac:dyDescent="0.2">
      <c r="A111" s="8" t="s">
        <v>152</v>
      </c>
      <c r="B111" s="31" t="s">
        <v>153</v>
      </c>
      <c r="C111" s="10">
        <v>0</v>
      </c>
      <c r="D111" s="25">
        <v>0</v>
      </c>
      <c r="E111" s="25">
        <v>0</v>
      </c>
    </row>
    <row r="112" spans="1:8" s="34" customFormat="1" x14ac:dyDescent="0.25">
      <c r="A112" s="32" t="s">
        <v>1323</v>
      </c>
      <c r="B112" s="33" t="s">
        <v>154</v>
      </c>
      <c r="C112" s="5">
        <f>4641820.5+1591704</f>
        <v>6233524.5</v>
      </c>
      <c r="D112" s="5">
        <v>4769804.63</v>
      </c>
      <c r="E112" s="5">
        <f>4883853.36</f>
        <v>4883853.3600000003</v>
      </c>
      <c r="F112" s="19">
        <f>C113+C120</f>
        <v>6233524.5</v>
      </c>
      <c r="G112" s="19">
        <f t="shared" ref="G112:H112" si="41">D113+D120</f>
        <v>4769804.63</v>
      </c>
      <c r="H112" s="19">
        <f t="shared" si="41"/>
        <v>4883853.3599999994</v>
      </c>
    </row>
    <row r="113" spans="1:8" s="7" customFormat="1" x14ac:dyDescent="0.2">
      <c r="A113" s="8" t="s">
        <v>1324</v>
      </c>
      <c r="B113" s="9" t="s">
        <v>155</v>
      </c>
      <c r="C113" s="10">
        <f>C115+C116+C117+C118+C119+C114</f>
        <v>4641820.5</v>
      </c>
      <c r="D113" s="10">
        <f t="shared" ref="D113:E113" si="42">D115+D116+D117+D118+D119+D114</f>
        <v>4769804.63</v>
      </c>
      <c r="E113" s="10">
        <f t="shared" si="42"/>
        <v>4883853.3599999994</v>
      </c>
    </row>
    <row r="114" spans="1:8" s="7" customFormat="1" ht="47.25" hidden="1" x14ac:dyDescent="0.2">
      <c r="A114" s="8" t="s">
        <v>156</v>
      </c>
      <c r="B114" s="9" t="s">
        <v>232</v>
      </c>
      <c r="C114" s="10"/>
      <c r="D114" s="10"/>
      <c r="E114" s="10"/>
    </row>
    <row r="115" spans="1:8" s="7" customFormat="1" ht="47.25" x14ac:dyDescent="0.2">
      <c r="A115" s="8" t="s">
        <v>1325</v>
      </c>
      <c r="B115" s="9" t="s">
        <v>157</v>
      </c>
      <c r="C115" s="10">
        <v>936864.56</v>
      </c>
      <c r="D115" s="10">
        <v>936864.56</v>
      </c>
      <c r="E115" s="10">
        <v>936864.56</v>
      </c>
    </row>
    <row r="116" spans="1:8" s="7" customFormat="1" ht="47.25" x14ac:dyDescent="0.2">
      <c r="A116" s="8" t="s">
        <v>1326</v>
      </c>
      <c r="B116" s="9" t="s">
        <v>158</v>
      </c>
      <c r="C116" s="10">
        <v>49426</v>
      </c>
      <c r="D116" s="10">
        <v>38500</v>
      </c>
      <c r="E116" s="10">
        <v>8360</v>
      </c>
    </row>
    <row r="117" spans="1:8" s="35" customFormat="1" ht="31.5" x14ac:dyDescent="0.25">
      <c r="A117" s="8" t="s">
        <v>1327</v>
      </c>
      <c r="B117" s="77" t="s">
        <v>159</v>
      </c>
      <c r="C117" s="10">
        <v>0</v>
      </c>
      <c r="D117" s="25">
        <v>0</v>
      </c>
      <c r="E117" s="25">
        <v>0</v>
      </c>
    </row>
    <row r="118" spans="1:8" s="7" customFormat="1" ht="78.75" hidden="1" x14ac:dyDescent="0.2">
      <c r="A118" s="8" t="s">
        <v>160</v>
      </c>
      <c r="B118" s="9" t="s">
        <v>161</v>
      </c>
      <c r="C118" s="10"/>
      <c r="D118" s="25"/>
      <c r="E118" s="25"/>
    </row>
    <row r="119" spans="1:8" s="7" customFormat="1" ht="63" x14ac:dyDescent="0.2">
      <c r="A119" s="8" t="s">
        <v>1328</v>
      </c>
      <c r="B119" s="9" t="s">
        <v>162</v>
      </c>
      <c r="C119" s="10">
        <f>3655529.94</f>
        <v>3655529.94</v>
      </c>
      <c r="D119" s="10">
        <f>3794440.07</f>
        <v>3794440.07</v>
      </c>
      <c r="E119" s="10">
        <v>3938628.8</v>
      </c>
    </row>
    <row r="120" spans="1:8" s="7" customFormat="1" ht="31.5" x14ac:dyDescent="0.2">
      <c r="A120" s="8" t="s">
        <v>245</v>
      </c>
      <c r="B120" s="77" t="s">
        <v>246</v>
      </c>
      <c r="C120" s="10">
        <v>1591704</v>
      </c>
      <c r="D120" s="10">
        <v>0</v>
      </c>
      <c r="E120" s="10">
        <v>0</v>
      </c>
      <c r="F120" s="19">
        <f>C121+C122+C123+C124+C125+C126+C127+C128+C129+C130</f>
        <v>1591704</v>
      </c>
      <c r="G120" s="19">
        <f t="shared" ref="G120:H120" si="43">D121+D122+D123+D124+D125+D126+D127+D128+D129+D130</f>
        <v>0</v>
      </c>
      <c r="H120" s="19">
        <f t="shared" si="43"/>
        <v>0</v>
      </c>
    </row>
    <row r="121" spans="1:8" s="7" customFormat="1" ht="47.25" x14ac:dyDescent="0.2">
      <c r="A121" s="8" t="s">
        <v>1378</v>
      </c>
      <c r="B121" s="9" t="s">
        <v>1379</v>
      </c>
      <c r="C121" s="10">
        <v>105772</v>
      </c>
      <c r="D121" s="10">
        <v>0</v>
      </c>
      <c r="E121" s="10">
        <v>0</v>
      </c>
    </row>
    <row r="122" spans="1:8" s="7" customFormat="1" ht="47.25" x14ac:dyDescent="0.2">
      <c r="A122" s="8" t="s">
        <v>236</v>
      </c>
      <c r="B122" s="9" t="s">
        <v>1380</v>
      </c>
      <c r="C122" s="10">
        <v>105772</v>
      </c>
      <c r="D122" s="10">
        <v>0</v>
      </c>
      <c r="E122" s="10">
        <v>0</v>
      </c>
    </row>
    <row r="123" spans="1:8" s="7" customFormat="1" ht="63" x14ac:dyDescent="0.2">
      <c r="A123" s="8" t="s">
        <v>237</v>
      </c>
      <c r="B123" s="9" t="s">
        <v>1381</v>
      </c>
      <c r="C123" s="10">
        <v>47273</v>
      </c>
      <c r="D123" s="10">
        <v>0</v>
      </c>
      <c r="E123" s="10">
        <v>0</v>
      </c>
    </row>
    <row r="124" spans="1:8" s="7" customFormat="1" ht="31.5" x14ac:dyDescent="0.2">
      <c r="A124" s="8" t="s">
        <v>238</v>
      </c>
      <c r="B124" s="9" t="s">
        <v>1382</v>
      </c>
      <c r="C124" s="10">
        <v>95396</v>
      </c>
      <c r="D124" s="10">
        <v>0</v>
      </c>
      <c r="E124" s="10">
        <v>0</v>
      </c>
    </row>
    <row r="125" spans="1:8" s="7" customFormat="1" ht="47.25" x14ac:dyDescent="0.2">
      <c r="A125" s="8" t="s">
        <v>239</v>
      </c>
      <c r="B125" s="9" t="s">
        <v>1383</v>
      </c>
      <c r="C125" s="10">
        <v>96197</v>
      </c>
      <c r="D125" s="10">
        <v>0</v>
      </c>
      <c r="E125" s="10">
        <v>0</v>
      </c>
    </row>
    <row r="126" spans="1:8" s="7" customFormat="1" ht="63" x14ac:dyDescent="0.2">
      <c r="A126" s="8" t="s">
        <v>240</v>
      </c>
      <c r="B126" s="9" t="s">
        <v>1384</v>
      </c>
      <c r="C126" s="10">
        <v>105611</v>
      </c>
      <c r="D126" s="10">
        <v>0</v>
      </c>
      <c r="E126" s="10">
        <v>0</v>
      </c>
    </row>
    <row r="127" spans="1:8" s="7" customFormat="1" ht="47.25" x14ac:dyDescent="0.2">
      <c r="A127" s="8" t="s">
        <v>241</v>
      </c>
      <c r="B127" s="9" t="s">
        <v>1385</v>
      </c>
      <c r="C127" s="10">
        <v>105753</v>
      </c>
      <c r="D127" s="10">
        <v>0</v>
      </c>
      <c r="E127" s="10">
        <v>0</v>
      </c>
    </row>
    <row r="128" spans="1:8" s="7" customFormat="1" ht="47.25" x14ac:dyDescent="0.2">
      <c r="A128" s="8" t="s">
        <v>242</v>
      </c>
      <c r="B128" s="9" t="s">
        <v>1386</v>
      </c>
      <c r="C128" s="10">
        <v>80000</v>
      </c>
      <c r="D128" s="10">
        <v>0</v>
      </c>
      <c r="E128" s="10">
        <v>0</v>
      </c>
    </row>
    <row r="129" spans="1:13" s="7" customFormat="1" ht="63" x14ac:dyDescent="0.2">
      <c r="A129" s="8" t="s">
        <v>243</v>
      </c>
      <c r="B129" s="9" t="s">
        <v>1387</v>
      </c>
      <c r="C129" s="10">
        <v>105800</v>
      </c>
      <c r="D129" s="10">
        <v>0</v>
      </c>
      <c r="E129" s="10">
        <v>0</v>
      </c>
    </row>
    <row r="130" spans="1:13" s="7" customFormat="1" ht="47.25" x14ac:dyDescent="0.2">
      <c r="A130" s="8" t="s">
        <v>244</v>
      </c>
      <c r="B130" s="9" t="s">
        <v>1388</v>
      </c>
      <c r="C130" s="10">
        <v>744130</v>
      </c>
      <c r="D130" s="10">
        <v>0</v>
      </c>
      <c r="E130" s="10">
        <v>0</v>
      </c>
    </row>
    <row r="131" spans="1:13" s="7" customFormat="1" x14ac:dyDescent="0.2">
      <c r="A131" s="3" t="s">
        <v>1329</v>
      </c>
      <c r="B131" s="78" t="s">
        <v>163</v>
      </c>
      <c r="C131" s="5">
        <f>2162927394.43+212209529.69-293329.92+7167062.81+19255391.46+372859+110216756.46+94532281.73+20611097.3+706321.59-11045.41-7038269.85+208266.62+11237486+625344.72+569852.6+11497119.12+12800000+605111.56+1333358.22+10244141.93+12573562.07+32544716.3</f>
        <v>2714895008.4299998</v>
      </c>
      <c r="D131" s="5">
        <f>1058271069.37-4080018.85+338026+538436100+449831</f>
        <v>1593415007.52</v>
      </c>
      <c r="E131" s="5">
        <f>695852381.69+887575243.36+333672</f>
        <v>1583761297.0500002</v>
      </c>
      <c r="F131" s="26">
        <f>C132+C168+C170+C164+C166</f>
        <v>2714895008.4299998</v>
      </c>
      <c r="G131" s="26">
        <f>D132+D168+D170+D164+D166</f>
        <v>1593415007.52</v>
      </c>
      <c r="H131" s="26">
        <f>E132+E168+E170+E164+E166</f>
        <v>1583761297.0500002</v>
      </c>
      <c r="M131" s="36">
        <f>SUM(C131-C132)</f>
        <v>-4777780.0799999237</v>
      </c>
    </row>
    <row r="132" spans="1:13" s="35" customFormat="1" ht="31.5" x14ac:dyDescent="0.25">
      <c r="A132" s="3" t="s">
        <v>1330</v>
      </c>
      <c r="B132" s="78" t="s">
        <v>164</v>
      </c>
      <c r="C132" s="5">
        <f>2162927394.43+212209529.69+7167062.81+19255391.46+372859+110216756.46+94532281.73+20611097.3+706321.59-11045.41+208266.62+11237486+625344.72+569852.6+11497119.12+12800000+1333358.22+10244141.93+11523956.07+31645614.17</f>
        <v>2719672788.5099998</v>
      </c>
      <c r="D132" s="5">
        <f>1058271069.37-4080018.85+338026+538436100</f>
        <v>1592965176.52</v>
      </c>
      <c r="E132" s="5">
        <f>695852381.69+887575243.36+333672</f>
        <v>1583761297.0500002</v>
      </c>
      <c r="F132" s="30">
        <f>C133+C136+C153+C159</f>
        <v>2719672788.5099998</v>
      </c>
      <c r="G132" s="30">
        <f t="shared" ref="G132:H132" si="44">D133+D136+D153+D159</f>
        <v>1592965176.52</v>
      </c>
      <c r="H132" s="30">
        <f t="shared" si="44"/>
        <v>1583761297.05</v>
      </c>
    </row>
    <row r="133" spans="1:13" s="7" customFormat="1" ht="31.5" x14ac:dyDescent="0.25">
      <c r="A133" s="8" t="s">
        <v>1331</v>
      </c>
      <c r="B133" s="9" t="s">
        <v>1339</v>
      </c>
      <c r="C133" s="10">
        <f>C134+C135</f>
        <v>452673640.76999998</v>
      </c>
      <c r="D133" s="10">
        <f t="shared" ref="D133:E133" si="45">D134+D135</f>
        <v>289993700</v>
      </c>
      <c r="E133" s="10">
        <f t="shared" si="45"/>
        <v>254605900</v>
      </c>
      <c r="F133" s="11">
        <f>F132-C132</f>
        <v>0</v>
      </c>
      <c r="G133" s="11">
        <f t="shared" ref="G133:H133" si="46">G132-D132</f>
        <v>0</v>
      </c>
      <c r="H133" s="11">
        <f t="shared" si="46"/>
        <v>0</v>
      </c>
    </row>
    <row r="134" spans="1:13" s="7" customFormat="1" ht="47.25" x14ac:dyDescent="0.2">
      <c r="A134" s="8" t="s">
        <v>1332</v>
      </c>
      <c r="B134" s="9" t="s">
        <v>1235</v>
      </c>
      <c r="C134" s="10">
        <f>295209900+48254000</f>
        <v>343463900</v>
      </c>
      <c r="D134" s="10">
        <f>206646930+83346770</f>
        <v>289993700</v>
      </c>
      <c r="E134" s="10">
        <f>206646930+47958970</f>
        <v>254605900</v>
      </c>
      <c r="H134" s="7" t="s">
        <v>165</v>
      </c>
    </row>
    <row r="135" spans="1:13" s="7" customFormat="1" ht="31.5" x14ac:dyDescent="0.2">
      <c r="A135" s="8" t="s">
        <v>166</v>
      </c>
      <c r="B135" s="9" t="s">
        <v>167</v>
      </c>
      <c r="C135" s="25">
        <f>92255479.25+3926663.52+10244141.93+2783456.07</f>
        <v>109209740.76999998</v>
      </c>
      <c r="D135" s="25">
        <v>0</v>
      </c>
      <c r="E135" s="25">
        <v>0</v>
      </c>
    </row>
    <row r="136" spans="1:13" s="7" customFormat="1" ht="31.5" x14ac:dyDescent="0.2">
      <c r="A136" s="8" t="s">
        <v>1333</v>
      </c>
      <c r="B136" s="9" t="s">
        <v>168</v>
      </c>
      <c r="C136" s="12">
        <f>1236271720.04+100960359.4+7167062.81+665000+8420338+10170053.46+372859+110216756.46+94532281.73+20611097.3+706321.59+208266.62+625344.72+569852.6+11497119.12+12800000+95480+8740500+8607000</f>
        <v>1633237412.8499997</v>
      </c>
      <c r="D136" s="12">
        <f>346090364.23-87588635.34+338026+538436100</f>
        <v>797275854.88999999</v>
      </c>
      <c r="E136" s="12">
        <f>12408934.9+810249558.13+333672</f>
        <v>822992165.02999997</v>
      </c>
      <c r="F136" s="30">
        <f>C137+C138+C139+C140+C144+C147+C148+C149+C150+C151+C152+C142+C141+C146+C143+C145</f>
        <v>1633237412.8499999</v>
      </c>
      <c r="G136" s="30">
        <f t="shared" ref="G136:H136" si="47">D137+D138+D139+D140+D144+D147+D148+D149+D150+D151+D152+D142+D141+D146+D143+D145</f>
        <v>797275854.88999999</v>
      </c>
      <c r="H136" s="30">
        <f t="shared" si="47"/>
        <v>822992165.02999997</v>
      </c>
    </row>
    <row r="137" spans="1:13" s="7" customFormat="1" ht="47.25" x14ac:dyDescent="0.2">
      <c r="A137" s="8" t="s">
        <v>169</v>
      </c>
      <c r="B137" s="46" t="s">
        <v>170</v>
      </c>
      <c r="C137" s="25">
        <v>0</v>
      </c>
      <c r="D137" s="25">
        <v>0</v>
      </c>
      <c r="E137" s="25">
        <v>0</v>
      </c>
      <c r="F137" s="30">
        <f>F136-C136</f>
        <v>0</v>
      </c>
      <c r="G137" s="30">
        <f t="shared" ref="G137:H137" si="48">G136-D136</f>
        <v>0</v>
      </c>
      <c r="H137" s="30">
        <f t="shared" si="48"/>
        <v>0</v>
      </c>
    </row>
    <row r="138" spans="1:13" s="7" customFormat="1" ht="110.25" x14ac:dyDescent="0.2">
      <c r="A138" s="8" t="s">
        <v>171</v>
      </c>
      <c r="B138" s="9" t="s">
        <v>172</v>
      </c>
      <c r="C138" s="25">
        <f>18011205.38+94532281.73+208266.62</f>
        <v>112751753.73</v>
      </c>
      <c r="D138" s="25">
        <v>0</v>
      </c>
      <c r="E138" s="25">
        <v>0</v>
      </c>
    </row>
    <row r="139" spans="1:13" s="7" customFormat="1" ht="126" x14ac:dyDescent="0.25">
      <c r="A139" s="8" t="s">
        <v>173</v>
      </c>
      <c r="B139" s="38" t="s">
        <v>174</v>
      </c>
      <c r="C139" s="25">
        <f>147618521-89826421.2+90040111.9+20365823.3</f>
        <v>168198035</v>
      </c>
      <c r="D139" s="25">
        <f>89915230.84-89915230.84</f>
        <v>0</v>
      </c>
      <c r="E139" s="25">
        <v>0</v>
      </c>
    </row>
    <row r="140" spans="1:13" s="7" customFormat="1" ht="94.5" x14ac:dyDescent="0.2">
      <c r="A140" s="8" t="s">
        <v>175</v>
      </c>
      <c r="B140" s="39" t="s">
        <v>176</v>
      </c>
      <c r="C140" s="25">
        <f>1491096-818383.48+780983.48+245274</f>
        <v>1698970</v>
      </c>
      <c r="D140" s="25">
        <f>935927-935927</f>
        <v>0</v>
      </c>
      <c r="E140" s="25">
        <v>0</v>
      </c>
    </row>
    <row r="141" spans="1:13" s="7" customFormat="1" ht="31.5" x14ac:dyDescent="0.2">
      <c r="A141" s="8" t="s">
        <v>234</v>
      </c>
      <c r="B141" s="39" t="s">
        <v>235</v>
      </c>
      <c r="C141" s="25">
        <v>0</v>
      </c>
      <c r="D141" s="25">
        <v>0</v>
      </c>
      <c r="E141" s="25">
        <f>21108855.23</f>
        <v>21108855.23</v>
      </c>
    </row>
    <row r="142" spans="1:13" s="7" customFormat="1" ht="47.25" x14ac:dyDescent="0.2">
      <c r="A142" s="48" t="s">
        <v>177</v>
      </c>
      <c r="B142" s="46" t="s">
        <v>1236</v>
      </c>
      <c r="C142" s="25">
        <v>0</v>
      </c>
      <c r="D142" s="25">
        <v>0</v>
      </c>
      <c r="E142" s="25">
        <v>0</v>
      </c>
    </row>
    <row r="143" spans="1:13" s="7" customFormat="1" ht="78.75" x14ac:dyDescent="0.2">
      <c r="A143" s="48" t="s">
        <v>1345</v>
      </c>
      <c r="B143" s="46" t="s">
        <v>1346</v>
      </c>
      <c r="C143" s="25">
        <v>665000</v>
      </c>
      <c r="D143" s="25">
        <v>0</v>
      </c>
      <c r="E143" s="25">
        <v>0</v>
      </c>
    </row>
    <row r="144" spans="1:13" ht="78.75" x14ac:dyDescent="0.2">
      <c r="A144" s="40" t="s">
        <v>229</v>
      </c>
      <c r="B144" s="46" t="s">
        <v>228</v>
      </c>
      <c r="C144" s="10">
        <f>37648808.05+619821.6</f>
        <v>38268629.649999999</v>
      </c>
      <c r="D144" s="10">
        <f>36537095.35+3262522.5</f>
        <v>39799617.850000001</v>
      </c>
      <c r="E144" s="10">
        <f>40917482.25</f>
        <v>40917482.25</v>
      </c>
    </row>
    <row r="145" spans="1:8" ht="78.75" x14ac:dyDescent="0.2">
      <c r="A145" s="40" t="s">
        <v>1389</v>
      </c>
      <c r="B145" s="46" t="s">
        <v>1390</v>
      </c>
      <c r="C145" s="10">
        <v>110216756.45999999</v>
      </c>
      <c r="D145" s="10">
        <v>0</v>
      </c>
      <c r="E145" s="10">
        <v>0</v>
      </c>
    </row>
    <row r="146" spans="1:8" ht="63" x14ac:dyDescent="0.2">
      <c r="A146" s="37" t="s">
        <v>1334</v>
      </c>
      <c r="B146" s="46" t="s">
        <v>233</v>
      </c>
      <c r="C146" s="10">
        <v>984964.8</v>
      </c>
      <c r="D146" s="10">
        <v>0</v>
      </c>
      <c r="E146" s="10">
        <v>0</v>
      </c>
    </row>
    <row r="147" spans="1:8" s="7" customFormat="1" ht="63" x14ac:dyDescent="0.2">
      <c r="A147" s="37" t="s">
        <v>178</v>
      </c>
      <c r="B147" s="77" t="s">
        <v>179</v>
      </c>
      <c r="C147" s="25">
        <v>0</v>
      </c>
      <c r="D147" s="25">
        <v>0</v>
      </c>
      <c r="E147" s="25">
        <v>0</v>
      </c>
    </row>
    <row r="148" spans="1:8" s="7" customFormat="1" ht="31.5" x14ac:dyDescent="0.2">
      <c r="A148" s="8" t="s">
        <v>1335</v>
      </c>
      <c r="B148" s="77" t="s">
        <v>180</v>
      </c>
      <c r="C148" s="25">
        <f>4748771.69+569852.6</f>
        <v>5318624.29</v>
      </c>
      <c r="D148" s="25">
        <v>0</v>
      </c>
      <c r="E148" s="25">
        <v>0</v>
      </c>
    </row>
    <row r="149" spans="1:8" s="7" customFormat="1" ht="31.5" x14ac:dyDescent="0.2">
      <c r="A149" s="8" t="s">
        <v>181</v>
      </c>
      <c r="B149" s="77" t="s">
        <v>1237</v>
      </c>
      <c r="C149" s="25">
        <v>372859</v>
      </c>
      <c r="D149" s="25">
        <v>338026</v>
      </c>
      <c r="E149" s="25">
        <v>333672</v>
      </c>
    </row>
    <row r="150" spans="1:8" s="7" customFormat="1" ht="31.5" x14ac:dyDescent="0.2">
      <c r="A150" s="8" t="s">
        <v>1239</v>
      </c>
      <c r="B150" s="77" t="s">
        <v>1238</v>
      </c>
      <c r="C150" s="25">
        <v>25000000</v>
      </c>
      <c r="D150" s="25">
        <v>0</v>
      </c>
      <c r="E150" s="25">
        <v>0</v>
      </c>
    </row>
    <row r="151" spans="1:8" s="7" customFormat="1" ht="126" x14ac:dyDescent="0.2">
      <c r="A151" s="8" t="s">
        <v>182</v>
      </c>
      <c r="B151" s="9" t="s">
        <v>183</v>
      </c>
      <c r="C151" s="25">
        <v>0</v>
      </c>
      <c r="D151" s="25">
        <v>0</v>
      </c>
      <c r="E151" s="25">
        <v>0</v>
      </c>
    </row>
    <row r="152" spans="1:8" s="7" customFormat="1" x14ac:dyDescent="0.2">
      <c r="A152" s="8" t="s">
        <v>1336</v>
      </c>
      <c r="B152" s="77" t="s">
        <v>184</v>
      </c>
      <c r="C152" s="28">
        <f>1096161929.49+9519442.42+2418291.12+10170053.46+8420338+706321.59+625344.72+11497119.12+12800000+95480+8740500+8607000</f>
        <v>1169761819.9199998</v>
      </c>
      <c r="D152" s="12">
        <f>218702111.04+538436100</f>
        <v>757138211.03999996</v>
      </c>
      <c r="E152" s="12">
        <f>12408934.9+748223220.65</f>
        <v>760632155.54999995</v>
      </c>
    </row>
    <row r="153" spans="1:8" s="7" customFormat="1" ht="31.5" x14ac:dyDescent="0.2">
      <c r="A153" s="8" t="s">
        <v>1337</v>
      </c>
      <c r="B153" s="9" t="s">
        <v>185</v>
      </c>
      <c r="C153" s="10">
        <f>513645055.14+2662266.77-11045.41+1237878.22+5130614.17</f>
        <v>522664768.88999999</v>
      </c>
      <c r="D153" s="10">
        <f>479988535.14+5606.49</f>
        <v>479994141.63</v>
      </c>
      <c r="E153" s="10">
        <f>476796516.79+3196515.23</f>
        <v>479993032.02000004</v>
      </c>
      <c r="F153" s="30">
        <f>C154+C155+C156+C158+C157</f>
        <v>522664768.88999999</v>
      </c>
      <c r="G153" s="30">
        <f t="shared" ref="G153:H153" si="49">D154+D155+D156+D158+D157</f>
        <v>479994141.63</v>
      </c>
      <c r="H153" s="30">
        <f t="shared" si="49"/>
        <v>479993032.01999998</v>
      </c>
    </row>
    <row r="154" spans="1:8" s="7" customFormat="1" ht="47.25" x14ac:dyDescent="0.2">
      <c r="A154" s="8" t="s">
        <v>1338</v>
      </c>
      <c r="B154" s="77" t="s">
        <v>186</v>
      </c>
      <c r="C154" s="10">
        <f>14036534.62+1237878.22</f>
        <v>15274412.84</v>
      </c>
      <c r="D154" s="10">
        <v>8283938.5899999999</v>
      </c>
      <c r="E154" s="10">
        <v>8283938.5899999999</v>
      </c>
      <c r="F154" s="36">
        <f>F153-C153</f>
        <v>0</v>
      </c>
      <c r="G154" s="36">
        <f t="shared" ref="G154:H154" si="50">G153-D153</f>
        <v>0</v>
      </c>
      <c r="H154" s="36">
        <f t="shared" si="50"/>
        <v>0</v>
      </c>
    </row>
    <row r="155" spans="1:8" s="7" customFormat="1" ht="78.75" x14ac:dyDescent="0.2">
      <c r="A155" s="40" t="s">
        <v>187</v>
      </c>
      <c r="B155" s="9" t="s">
        <v>1240</v>
      </c>
      <c r="C155" s="10">
        <f>8498001.6+1062250.2</f>
        <v>9560251.7999999989</v>
      </c>
      <c r="D155" s="10">
        <v>4249000.8</v>
      </c>
      <c r="E155" s="10">
        <f>1062250.2+3186750.6</f>
        <v>4249000.8</v>
      </c>
    </row>
    <row r="156" spans="1:8" s="7" customFormat="1" ht="78.75" x14ac:dyDescent="0.2">
      <c r="A156" s="40" t="s">
        <v>188</v>
      </c>
      <c r="B156" s="9" t="s">
        <v>189</v>
      </c>
      <c r="C156" s="10">
        <f>67721.17+114528.07-11045.41</f>
        <v>171203.83</v>
      </c>
      <c r="D156" s="10">
        <f>5267.75+5606.49</f>
        <v>10874.24</v>
      </c>
      <c r="E156" s="10">
        <f>9764.63</f>
        <v>9764.6299999999992</v>
      </c>
    </row>
    <row r="157" spans="1:8" s="7" customFormat="1" ht="31.5" x14ac:dyDescent="0.2">
      <c r="A157" s="40" t="s">
        <v>231</v>
      </c>
      <c r="B157" s="46" t="s">
        <v>230</v>
      </c>
      <c r="C157" s="10">
        <v>0</v>
      </c>
      <c r="D157" s="10">
        <v>0</v>
      </c>
      <c r="E157" s="10">
        <v>0</v>
      </c>
    </row>
    <row r="158" spans="1:8" s="7" customFormat="1" x14ac:dyDescent="0.2">
      <c r="A158" s="40" t="s">
        <v>190</v>
      </c>
      <c r="B158" s="77" t="s">
        <v>191</v>
      </c>
      <c r="C158" s="10">
        <f>491042797.75+1485488.5+5130614.17</f>
        <v>497658900.42000002</v>
      </c>
      <c r="D158" s="10">
        <f>467450328</f>
        <v>467450328</v>
      </c>
      <c r="E158" s="50">
        <v>467450328</v>
      </c>
    </row>
    <row r="159" spans="1:8" s="35" customFormat="1" x14ac:dyDescent="0.25">
      <c r="A159" s="40" t="s">
        <v>192</v>
      </c>
      <c r="B159" s="77" t="s">
        <v>193</v>
      </c>
      <c r="C159" s="10">
        <f>25545240+156240+56250000+11237486+17908000</f>
        <v>111096966</v>
      </c>
      <c r="D159" s="10">
        <f>25545240+156240</f>
        <v>25701480</v>
      </c>
      <c r="E159" s="10">
        <f>26170200</f>
        <v>26170200</v>
      </c>
      <c r="F159" s="30">
        <f>C160+C161+C162+C163</f>
        <v>111096966</v>
      </c>
      <c r="G159" s="30">
        <f t="shared" ref="G159:H159" si="51">D160+D161+D162+D163</f>
        <v>25701480</v>
      </c>
      <c r="H159" s="30">
        <f t="shared" si="51"/>
        <v>26170200</v>
      </c>
    </row>
    <row r="160" spans="1:8" s="35" customFormat="1" ht="78.75" x14ac:dyDescent="0.25">
      <c r="A160" s="40" t="s">
        <v>194</v>
      </c>
      <c r="B160" s="77" t="s">
        <v>1241</v>
      </c>
      <c r="C160" s="10">
        <f>25545240+156240</f>
        <v>25701480</v>
      </c>
      <c r="D160" s="10">
        <f>25545240+156240</f>
        <v>25701480</v>
      </c>
      <c r="E160" s="50">
        <f>26170200</f>
        <v>26170200</v>
      </c>
    </row>
    <row r="161" spans="1:5" s="35" customFormat="1" ht="78.75" x14ac:dyDescent="0.25">
      <c r="A161" s="40" t="s">
        <v>195</v>
      </c>
      <c r="B161" s="9" t="s">
        <v>196</v>
      </c>
      <c r="C161" s="10">
        <f>56250000+17908000</f>
        <v>74158000</v>
      </c>
      <c r="D161" s="10">
        <v>0</v>
      </c>
      <c r="E161" s="10">
        <v>0</v>
      </c>
    </row>
    <row r="162" spans="1:5" s="35" customFormat="1" ht="47.25" x14ac:dyDescent="0.25">
      <c r="A162" s="40" t="s">
        <v>197</v>
      </c>
      <c r="B162" s="77" t="s">
        <v>198</v>
      </c>
      <c r="C162" s="10">
        <v>0</v>
      </c>
      <c r="D162" s="10">
        <v>0</v>
      </c>
      <c r="E162" s="10">
        <v>0</v>
      </c>
    </row>
    <row r="163" spans="1:5" s="7" customFormat="1" ht="31.5" x14ac:dyDescent="0.2">
      <c r="A163" s="40" t="s">
        <v>199</v>
      </c>
      <c r="B163" s="9" t="s">
        <v>200</v>
      </c>
      <c r="C163" s="10">
        <v>11237486</v>
      </c>
      <c r="D163" s="10">
        <v>0</v>
      </c>
      <c r="E163" s="10">
        <v>0</v>
      </c>
    </row>
    <row r="164" spans="1:5" s="7" customFormat="1" ht="31.5" x14ac:dyDescent="0.2">
      <c r="A164" s="32" t="s">
        <v>201</v>
      </c>
      <c r="B164" s="78" t="s">
        <v>202</v>
      </c>
      <c r="C164" s="5">
        <f t="shared" ref="C164:E164" si="52">SUM(C165)</f>
        <v>1049606</v>
      </c>
      <c r="D164" s="5">
        <f t="shared" si="52"/>
        <v>449831</v>
      </c>
      <c r="E164" s="5">
        <f t="shared" si="52"/>
        <v>0</v>
      </c>
    </row>
    <row r="165" spans="1:5" s="7" customFormat="1" ht="47.25" x14ac:dyDescent="0.2">
      <c r="A165" s="40" t="s">
        <v>203</v>
      </c>
      <c r="B165" s="77" t="s">
        <v>204</v>
      </c>
      <c r="C165" s="10">
        <v>1049606</v>
      </c>
      <c r="D165" s="10">
        <v>449831</v>
      </c>
      <c r="E165" s="10">
        <v>0</v>
      </c>
    </row>
    <row r="166" spans="1:5" s="7" customFormat="1" x14ac:dyDescent="0.2">
      <c r="A166" s="32" t="s">
        <v>205</v>
      </c>
      <c r="B166" s="78" t="s">
        <v>206</v>
      </c>
      <c r="C166" s="5">
        <f t="shared" ref="C166:E166" si="53">C167</f>
        <v>605111.56000000006</v>
      </c>
      <c r="D166" s="5">
        <f t="shared" si="53"/>
        <v>0</v>
      </c>
      <c r="E166" s="5">
        <f t="shared" si="53"/>
        <v>0</v>
      </c>
    </row>
    <row r="167" spans="1:5" s="7" customFormat="1" ht="31.5" x14ac:dyDescent="0.2">
      <c r="A167" s="40" t="s">
        <v>207</v>
      </c>
      <c r="B167" s="9" t="s">
        <v>208</v>
      </c>
      <c r="C167" s="10">
        <v>605111.56000000006</v>
      </c>
      <c r="D167" s="10">
        <v>0</v>
      </c>
      <c r="E167" s="10">
        <v>0</v>
      </c>
    </row>
    <row r="168" spans="1:5" s="7" customFormat="1" ht="126" x14ac:dyDescent="0.2">
      <c r="A168" s="32" t="s">
        <v>209</v>
      </c>
      <c r="B168" s="4" t="s">
        <v>210</v>
      </c>
      <c r="C168" s="5">
        <v>0</v>
      </c>
      <c r="D168" s="5">
        <v>0</v>
      </c>
      <c r="E168" s="5">
        <v>0</v>
      </c>
    </row>
    <row r="169" spans="1:5" s="7" customFormat="1" ht="110.25" x14ac:dyDescent="0.2">
      <c r="A169" s="8" t="s">
        <v>211</v>
      </c>
      <c r="B169" s="9" t="s">
        <v>212</v>
      </c>
      <c r="C169" s="10">
        <v>0</v>
      </c>
      <c r="D169" s="10">
        <v>0</v>
      </c>
      <c r="E169" s="10">
        <v>0</v>
      </c>
    </row>
    <row r="170" spans="1:5" s="7" customFormat="1" ht="63" x14ac:dyDescent="0.2">
      <c r="A170" s="3" t="s">
        <v>213</v>
      </c>
      <c r="B170" s="4" t="s">
        <v>214</v>
      </c>
      <c r="C170" s="5">
        <f>C171+C172+C174+C175+C173</f>
        <v>-6432497.6400000006</v>
      </c>
      <c r="D170" s="5">
        <v>0</v>
      </c>
      <c r="E170" s="5">
        <v>0</v>
      </c>
    </row>
    <row r="171" spans="1:5" s="7" customFormat="1" ht="47.25" x14ac:dyDescent="0.2">
      <c r="A171" s="8" t="s">
        <v>1232</v>
      </c>
      <c r="B171" s="77" t="s">
        <v>1231</v>
      </c>
      <c r="C171" s="10">
        <v>-23586.9</v>
      </c>
      <c r="D171" s="10">
        <v>0</v>
      </c>
      <c r="E171" s="10">
        <v>0</v>
      </c>
    </row>
    <row r="172" spans="1:5" s="7" customFormat="1" ht="78.75" x14ac:dyDescent="0.2">
      <c r="A172" s="8" t="s">
        <v>1233</v>
      </c>
      <c r="B172" s="77" t="s">
        <v>1234</v>
      </c>
      <c r="C172" s="10">
        <v>-252791.61</v>
      </c>
      <c r="D172" s="10">
        <v>0</v>
      </c>
      <c r="E172" s="10">
        <v>0</v>
      </c>
    </row>
    <row r="173" spans="1:5" s="7" customFormat="1" ht="78.75" x14ac:dyDescent="0.2">
      <c r="A173" s="8" t="s">
        <v>1392</v>
      </c>
      <c r="B173" s="82" t="s">
        <v>1391</v>
      </c>
      <c r="C173" s="10">
        <f>-1241117.32+899102.13</f>
        <v>-342015.19000000006</v>
      </c>
      <c r="D173" s="10">
        <v>0</v>
      </c>
      <c r="E173" s="10">
        <v>0</v>
      </c>
    </row>
    <row r="174" spans="1:5" s="7" customFormat="1" ht="47.25" x14ac:dyDescent="0.2">
      <c r="A174" s="8" t="s">
        <v>215</v>
      </c>
      <c r="B174" s="9" t="s">
        <v>1340</v>
      </c>
      <c r="C174" s="10">
        <v>0</v>
      </c>
      <c r="D174" s="10">
        <v>0</v>
      </c>
      <c r="E174" s="10">
        <v>0</v>
      </c>
    </row>
    <row r="175" spans="1:5" s="7" customFormat="1" ht="47.25" x14ac:dyDescent="0.2">
      <c r="A175" s="8" t="s">
        <v>216</v>
      </c>
      <c r="B175" s="9" t="s">
        <v>217</v>
      </c>
      <c r="C175" s="10">
        <f>-16951.41-5797152.53</f>
        <v>-5814103.9400000004</v>
      </c>
      <c r="D175" s="10">
        <v>0</v>
      </c>
      <c r="E175" s="10">
        <v>0</v>
      </c>
    </row>
    <row r="176" spans="1:5" s="7" customFormat="1" ht="22.5" customHeight="1" x14ac:dyDescent="0.2">
      <c r="A176" s="41"/>
      <c r="B176" s="78" t="s">
        <v>218</v>
      </c>
      <c r="C176" s="29">
        <f>2537356529.4+1500000+3+212209529.69-293329.92+7167062.81+19255391.46+62486195.6+167991139.82+12105252.62+27582248+1333358.22+10244141.93+12573562.07+32544716.3</f>
        <v>3104055801</v>
      </c>
      <c r="D176" s="29">
        <f>1428275278.47-4080018.85+338026+538436100+449831</f>
        <v>1963419216.6200001</v>
      </c>
      <c r="E176" s="29">
        <f>1072285549.52+887575243.36+333672</f>
        <v>1960194464.8800001</v>
      </c>
    </row>
    <row r="177" spans="1:8" s="89" customFormat="1" ht="23.25" customHeight="1" x14ac:dyDescent="0.2">
      <c r="A177" s="86"/>
      <c r="B177" s="87"/>
      <c r="C177" s="88"/>
    </row>
    <row r="178" spans="1:8" s="89" customFormat="1" x14ac:dyDescent="0.2">
      <c r="A178" s="86"/>
      <c r="B178" s="87"/>
      <c r="C178" s="90">
        <f>SUM(C7+C131)</f>
        <v>3104055801</v>
      </c>
      <c r="D178" s="90">
        <f>SUM(D7+D131)</f>
        <v>1963419216.6199999</v>
      </c>
      <c r="E178" s="90">
        <f>SUM(E7+E131)</f>
        <v>1960194464.8800001</v>
      </c>
    </row>
    <row r="179" spans="1:8" s="89" customFormat="1" x14ac:dyDescent="0.2">
      <c r="A179" s="86"/>
      <c r="B179" s="91" t="s">
        <v>1176</v>
      </c>
      <c r="C179" s="92">
        <f>C178-C176</f>
        <v>0</v>
      </c>
      <c r="D179" s="92">
        <f t="shared" ref="D179:E179" si="54">D178-D176</f>
        <v>0</v>
      </c>
      <c r="E179" s="92">
        <f t="shared" si="54"/>
        <v>0</v>
      </c>
    </row>
    <row r="180" spans="1:8" s="89" customFormat="1" x14ac:dyDescent="0.2">
      <c r="A180" s="99">
        <f>(C7+C133)/12</f>
        <v>70152869.445000008</v>
      </c>
      <c r="B180" s="99"/>
      <c r="C180" s="99"/>
      <c r="D180" s="99"/>
      <c r="E180" s="99"/>
      <c r="H180" s="89" t="s">
        <v>165</v>
      </c>
    </row>
    <row r="181" spans="1:8" s="89" customFormat="1" x14ac:dyDescent="0.2">
      <c r="A181" s="100"/>
      <c r="B181" s="100"/>
      <c r="C181" s="100"/>
      <c r="D181" s="100"/>
      <c r="E181" s="100"/>
    </row>
    <row r="182" spans="1:8" x14ac:dyDescent="0.2">
      <c r="A182" s="101"/>
      <c r="B182" s="101"/>
      <c r="C182" s="101"/>
      <c r="D182" s="101"/>
      <c r="E182" s="101"/>
    </row>
    <row r="183" spans="1:8" x14ac:dyDescent="0.2">
      <c r="A183" s="101"/>
      <c r="B183" s="101"/>
      <c r="C183" s="101"/>
      <c r="D183" s="101"/>
      <c r="E183" s="101"/>
    </row>
    <row r="184" spans="1:8" x14ac:dyDescent="0.2">
      <c r="C184" s="79"/>
    </row>
  </sheetData>
  <mergeCells count="11">
    <mergeCell ref="A1:E1"/>
    <mergeCell ref="A180:E180"/>
    <mergeCell ref="A181:E181"/>
    <mergeCell ref="A182:E182"/>
    <mergeCell ref="A183:E183"/>
    <mergeCell ref="A2:E2"/>
    <mergeCell ref="A3:E3"/>
    <mergeCell ref="A4:E4"/>
    <mergeCell ref="A5:A6"/>
    <mergeCell ref="B5:B6"/>
    <mergeCell ref="C5:E5"/>
  </mergeCells>
  <pageMargins left="0.98425196850393704" right="0.98425196850393704" top="0.51181102362204722" bottom="0.39370078740157483" header="0.31496062992125984" footer="0.31496062992125984"/>
  <pageSetup paperSize="9" scale="54" firstPageNumber="3" orientation="portrait" useFirstPageNumber="1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37"/>
  <sheetViews>
    <sheetView view="pageBreakPreview" topLeftCell="A750" zoomScaleNormal="100" zoomScaleSheetLayoutView="100" workbookViewId="0">
      <selection activeCell="B756" sqref="B756"/>
    </sheetView>
  </sheetViews>
  <sheetFormatPr defaultRowHeight="15.75" x14ac:dyDescent="0.25"/>
  <cols>
    <col min="1" max="1" width="34.85546875" style="155" customWidth="1"/>
    <col min="2" max="2" width="7.42578125" style="155" bestFit="1" customWidth="1"/>
    <col min="3" max="3" width="5.85546875" style="155" customWidth="1"/>
    <col min="4" max="4" width="13.5703125" style="158" customWidth="1"/>
    <col min="5" max="5" width="8" style="155" customWidth="1"/>
    <col min="6" max="6" width="16.28515625" style="155" customWidth="1"/>
    <col min="7" max="7" width="14.28515625" style="155" customWidth="1"/>
    <col min="8" max="8" width="14.85546875" style="155" customWidth="1"/>
    <col min="9" max="16384" width="9.140625" style="155"/>
  </cols>
  <sheetData>
    <row r="1" spans="1:8" s="154" customFormat="1" ht="152.25" customHeight="1" x14ac:dyDescent="0.25">
      <c r="A1" s="97" t="s">
        <v>1222</v>
      </c>
      <c r="B1" s="97"/>
      <c r="C1" s="97"/>
      <c r="D1" s="97"/>
      <c r="E1" s="97"/>
      <c r="F1" s="97"/>
      <c r="G1" s="97"/>
      <c r="H1" s="97"/>
    </row>
    <row r="2" spans="1:8" s="154" customFormat="1" ht="120.75" customHeight="1" x14ac:dyDescent="0.25">
      <c r="A2" s="114" t="s">
        <v>1342</v>
      </c>
      <c r="B2" s="114"/>
      <c r="C2" s="114"/>
      <c r="D2" s="114"/>
      <c r="E2" s="114"/>
      <c r="F2" s="114"/>
      <c r="G2" s="114"/>
      <c r="H2" s="114"/>
    </row>
    <row r="3" spans="1:8" ht="81" customHeight="1" x14ac:dyDescent="0.25">
      <c r="A3" s="115" t="s">
        <v>1146</v>
      </c>
      <c r="B3" s="115"/>
      <c r="C3" s="115"/>
      <c r="D3" s="115"/>
      <c r="E3" s="115"/>
      <c r="F3" s="115"/>
      <c r="G3" s="115"/>
      <c r="H3" s="115"/>
    </row>
    <row r="4" spans="1:8" x14ac:dyDescent="0.25">
      <c r="A4" s="116"/>
      <c r="B4" s="117"/>
      <c r="C4" s="117"/>
      <c r="D4" s="117"/>
      <c r="E4" s="117"/>
      <c r="F4" s="117"/>
      <c r="G4" s="117"/>
      <c r="H4" s="117"/>
    </row>
    <row r="5" spans="1:8" x14ac:dyDescent="0.25">
      <c r="A5" s="118" t="s">
        <v>0</v>
      </c>
      <c r="B5" s="119"/>
      <c r="C5" s="119"/>
      <c r="D5" s="119"/>
      <c r="E5" s="119"/>
      <c r="F5" s="119"/>
      <c r="G5" s="119"/>
      <c r="H5" s="119"/>
    </row>
    <row r="6" spans="1:8" x14ac:dyDescent="0.25">
      <c r="A6" s="112" t="s">
        <v>267</v>
      </c>
      <c r="B6" s="112" t="s">
        <v>309</v>
      </c>
      <c r="C6" s="112" t="s">
        <v>310</v>
      </c>
      <c r="D6" s="120" t="s">
        <v>311</v>
      </c>
      <c r="E6" s="112" t="s">
        <v>312</v>
      </c>
      <c r="F6" s="110" t="s">
        <v>313</v>
      </c>
      <c r="G6" s="112" t="s">
        <v>314</v>
      </c>
      <c r="H6" s="112" t="s">
        <v>1170</v>
      </c>
    </row>
    <row r="7" spans="1:8" ht="54.75" customHeight="1" x14ac:dyDescent="0.25">
      <c r="A7" s="113"/>
      <c r="B7" s="113"/>
      <c r="C7" s="113"/>
      <c r="D7" s="121"/>
      <c r="E7" s="113"/>
      <c r="F7" s="111"/>
      <c r="G7" s="113"/>
      <c r="H7" s="113"/>
    </row>
    <row r="8" spans="1:8" x14ac:dyDescent="0.25">
      <c r="A8" s="68">
        <v>1</v>
      </c>
      <c r="B8" s="68">
        <v>2</v>
      </c>
      <c r="C8" s="68">
        <v>3</v>
      </c>
      <c r="D8" s="83">
        <v>4</v>
      </c>
      <c r="E8" s="68">
        <v>5</v>
      </c>
      <c r="F8" s="68">
        <v>6</v>
      </c>
      <c r="G8" s="68">
        <v>7</v>
      </c>
      <c r="H8" s="68">
        <v>8</v>
      </c>
    </row>
    <row r="9" spans="1:8" ht="63" x14ac:dyDescent="0.25">
      <c r="A9" s="95" t="s">
        <v>315</v>
      </c>
      <c r="B9" s="95"/>
      <c r="C9" s="95"/>
      <c r="D9" s="95" t="s">
        <v>316</v>
      </c>
      <c r="E9" s="95"/>
      <c r="F9" s="80">
        <v>1020591922.38</v>
      </c>
      <c r="G9" s="80">
        <v>761545411.22000003</v>
      </c>
      <c r="H9" s="80">
        <v>793493875.12</v>
      </c>
    </row>
    <row r="10" spans="1:8" ht="63" x14ac:dyDescent="0.25">
      <c r="A10" s="95" t="s">
        <v>317</v>
      </c>
      <c r="B10" s="95"/>
      <c r="C10" s="95"/>
      <c r="D10" s="95" t="s">
        <v>318</v>
      </c>
      <c r="E10" s="95"/>
      <c r="F10" s="80">
        <v>409765212.94</v>
      </c>
      <c r="G10" s="80">
        <v>339263746.05000001</v>
      </c>
      <c r="H10" s="80">
        <v>343469748.30000001</v>
      </c>
    </row>
    <row r="11" spans="1:8" ht="47.25" x14ac:dyDescent="0.25">
      <c r="A11" s="95" t="s">
        <v>319</v>
      </c>
      <c r="B11" s="95"/>
      <c r="C11" s="95"/>
      <c r="D11" s="95" t="s">
        <v>320</v>
      </c>
      <c r="E11" s="95"/>
      <c r="F11" s="80">
        <v>409765212.94</v>
      </c>
      <c r="G11" s="80">
        <v>339263746.05000001</v>
      </c>
      <c r="H11" s="80">
        <v>343469748.30000001</v>
      </c>
    </row>
    <row r="12" spans="1:8" ht="33.75" customHeight="1" x14ac:dyDescent="0.25">
      <c r="A12" s="95" t="s">
        <v>321</v>
      </c>
      <c r="B12" s="95" t="s">
        <v>322</v>
      </c>
      <c r="C12" s="95" t="s">
        <v>323</v>
      </c>
      <c r="D12" s="95" t="s">
        <v>320</v>
      </c>
      <c r="E12" s="95"/>
      <c r="F12" s="80">
        <v>409765212.94</v>
      </c>
      <c r="G12" s="80">
        <v>339263746.05000001</v>
      </c>
      <c r="H12" s="80">
        <v>343469748.30000001</v>
      </c>
    </row>
    <row r="13" spans="1:8" ht="47.25" x14ac:dyDescent="0.25">
      <c r="A13" s="95" t="s">
        <v>324</v>
      </c>
      <c r="B13" s="95" t="s">
        <v>322</v>
      </c>
      <c r="C13" s="95" t="s">
        <v>323</v>
      </c>
      <c r="D13" s="95" t="s">
        <v>325</v>
      </c>
      <c r="E13" s="95"/>
      <c r="F13" s="80">
        <v>60566781.420000002</v>
      </c>
      <c r="G13" s="80">
        <v>7533868.3499999996</v>
      </c>
      <c r="H13" s="80">
        <v>11739870.6</v>
      </c>
    </row>
    <row r="14" spans="1:8" ht="63" x14ac:dyDescent="0.25">
      <c r="A14" s="95" t="s">
        <v>326</v>
      </c>
      <c r="B14" s="95" t="s">
        <v>322</v>
      </c>
      <c r="C14" s="95" t="s">
        <v>323</v>
      </c>
      <c r="D14" s="95" t="s">
        <v>325</v>
      </c>
      <c r="E14" s="95" t="s">
        <v>327</v>
      </c>
      <c r="F14" s="80">
        <v>60566781.420000002</v>
      </c>
      <c r="G14" s="80">
        <v>7533868.3499999996</v>
      </c>
      <c r="H14" s="80">
        <v>11739870.6</v>
      </c>
    </row>
    <row r="15" spans="1:8" ht="63" x14ac:dyDescent="0.25">
      <c r="A15" s="95" t="s">
        <v>328</v>
      </c>
      <c r="B15" s="95" t="s">
        <v>322</v>
      </c>
      <c r="C15" s="95" t="s">
        <v>323</v>
      </c>
      <c r="D15" s="95" t="s">
        <v>329</v>
      </c>
      <c r="E15" s="95"/>
      <c r="F15" s="80">
        <v>83298434.5</v>
      </c>
      <c r="G15" s="80">
        <v>83906346.700000003</v>
      </c>
      <c r="H15" s="80">
        <v>83906346.700000003</v>
      </c>
    </row>
    <row r="16" spans="1:8" ht="63" x14ac:dyDescent="0.25">
      <c r="A16" s="95" t="s">
        <v>326</v>
      </c>
      <c r="B16" s="95" t="s">
        <v>322</v>
      </c>
      <c r="C16" s="95" t="s">
        <v>323</v>
      </c>
      <c r="D16" s="95" t="s">
        <v>329</v>
      </c>
      <c r="E16" s="95" t="s">
        <v>327</v>
      </c>
      <c r="F16" s="80">
        <v>83298434.5</v>
      </c>
      <c r="G16" s="80">
        <v>83906346.700000003</v>
      </c>
      <c r="H16" s="80">
        <v>83906346.700000003</v>
      </c>
    </row>
    <row r="17" spans="1:8" ht="47.25" x14ac:dyDescent="0.25">
      <c r="A17" s="95" t="s">
        <v>330</v>
      </c>
      <c r="B17" s="95" t="s">
        <v>322</v>
      </c>
      <c r="C17" s="95" t="s">
        <v>323</v>
      </c>
      <c r="D17" s="95" t="s">
        <v>331</v>
      </c>
      <c r="E17" s="95"/>
      <c r="F17" s="80">
        <v>972887.02</v>
      </c>
      <c r="G17" s="80">
        <v>1470636</v>
      </c>
      <c r="H17" s="80">
        <v>1470636</v>
      </c>
    </row>
    <row r="18" spans="1:8" ht="63" x14ac:dyDescent="0.25">
      <c r="A18" s="95" t="s">
        <v>326</v>
      </c>
      <c r="B18" s="95" t="s">
        <v>322</v>
      </c>
      <c r="C18" s="95" t="s">
        <v>323</v>
      </c>
      <c r="D18" s="95" t="s">
        <v>331</v>
      </c>
      <c r="E18" s="95" t="s">
        <v>327</v>
      </c>
      <c r="F18" s="80">
        <v>972887.02</v>
      </c>
      <c r="G18" s="80">
        <v>1470636</v>
      </c>
      <c r="H18" s="80">
        <v>1470636</v>
      </c>
    </row>
    <row r="19" spans="1:8" ht="47.25" x14ac:dyDescent="0.25">
      <c r="A19" s="95" t="s">
        <v>332</v>
      </c>
      <c r="B19" s="95" t="s">
        <v>322</v>
      </c>
      <c r="C19" s="95" t="s">
        <v>323</v>
      </c>
      <c r="D19" s="95" t="s">
        <v>333</v>
      </c>
      <c r="E19" s="95"/>
      <c r="F19" s="80">
        <v>13151040</v>
      </c>
      <c r="G19" s="80">
        <v>770880</v>
      </c>
      <c r="H19" s="80">
        <v>770880</v>
      </c>
    </row>
    <row r="20" spans="1:8" ht="63" x14ac:dyDescent="0.25">
      <c r="A20" s="95" t="s">
        <v>326</v>
      </c>
      <c r="B20" s="95" t="s">
        <v>322</v>
      </c>
      <c r="C20" s="95" t="s">
        <v>323</v>
      </c>
      <c r="D20" s="95" t="s">
        <v>333</v>
      </c>
      <c r="E20" s="95" t="s">
        <v>327</v>
      </c>
      <c r="F20" s="80">
        <v>13151040</v>
      </c>
      <c r="G20" s="80">
        <v>770880</v>
      </c>
      <c r="H20" s="80">
        <v>770880</v>
      </c>
    </row>
    <row r="21" spans="1:8" ht="236.25" x14ac:dyDescent="0.25">
      <c r="A21" s="95" t="s">
        <v>334</v>
      </c>
      <c r="B21" s="95" t="s">
        <v>322</v>
      </c>
      <c r="C21" s="95" t="s">
        <v>323</v>
      </c>
      <c r="D21" s="95" t="s">
        <v>335</v>
      </c>
      <c r="E21" s="95"/>
      <c r="F21" s="80">
        <v>1897262</v>
      </c>
      <c r="G21" s="80">
        <v>1925696</v>
      </c>
      <c r="H21" s="80">
        <v>1925696</v>
      </c>
    </row>
    <row r="22" spans="1:8" ht="63" x14ac:dyDescent="0.25">
      <c r="A22" s="95" t="s">
        <v>326</v>
      </c>
      <c r="B22" s="95" t="s">
        <v>322</v>
      </c>
      <c r="C22" s="95" t="s">
        <v>323</v>
      </c>
      <c r="D22" s="95" t="s">
        <v>335</v>
      </c>
      <c r="E22" s="95" t="s">
        <v>327</v>
      </c>
      <c r="F22" s="80">
        <v>1897262</v>
      </c>
      <c r="G22" s="80">
        <v>1925696</v>
      </c>
      <c r="H22" s="80">
        <v>1925696</v>
      </c>
    </row>
    <row r="23" spans="1:8" ht="220.5" x14ac:dyDescent="0.25">
      <c r="A23" s="95" t="s">
        <v>336</v>
      </c>
      <c r="B23" s="95" t="s">
        <v>322</v>
      </c>
      <c r="C23" s="95" t="s">
        <v>323</v>
      </c>
      <c r="D23" s="95" t="s">
        <v>337</v>
      </c>
      <c r="E23" s="95"/>
      <c r="F23" s="80">
        <v>249878808</v>
      </c>
      <c r="G23" s="80">
        <v>243656319</v>
      </c>
      <c r="H23" s="80">
        <v>243656319</v>
      </c>
    </row>
    <row r="24" spans="1:8" ht="63" x14ac:dyDescent="0.25">
      <c r="A24" s="95" t="s">
        <v>326</v>
      </c>
      <c r="B24" s="95" t="s">
        <v>322</v>
      </c>
      <c r="C24" s="95" t="s">
        <v>323</v>
      </c>
      <c r="D24" s="95" t="s">
        <v>337</v>
      </c>
      <c r="E24" s="95" t="s">
        <v>327</v>
      </c>
      <c r="F24" s="80">
        <v>249878808</v>
      </c>
      <c r="G24" s="80">
        <v>243656319</v>
      </c>
      <c r="H24" s="80">
        <v>243656319</v>
      </c>
    </row>
    <row r="25" spans="1:8" ht="63" x14ac:dyDescent="0.25">
      <c r="A25" s="95" t="s">
        <v>338</v>
      </c>
      <c r="B25" s="95"/>
      <c r="C25" s="95"/>
      <c r="D25" s="95" t="s">
        <v>339</v>
      </c>
      <c r="E25" s="95"/>
      <c r="F25" s="80">
        <v>351568163.47000003</v>
      </c>
      <c r="G25" s="80">
        <v>264698784.09</v>
      </c>
      <c r="H25" s="80">
        <v>269182621.82999998</v>
      </c>
    </row>
    <row r="26" spans="1:8" ht="78.75" x14ac:dyDescent="0.25">
      <c r="A26" s="95" t="s">
        <v>340</v>
      </c>
      <c r="B26" s="95"/>
      <c r="C26" s="95"/>
      <c r="D26" s="95" t="s">
        <v>341</v>
      </c>
      <c r="E26" s="95"/>
      <c r="F26" s="80">
        <v>351568163.47000003</v>
      </c>
      <c r="G26" s="80">
        <v>264698784.09</v>
      </c>
      <c r="H26" s="80">
        <v>269182621.82999998</v>
      </c>
    </row>
    <row r="27" spans="1:8" x14ac:dyDescent="0.25">
      <c r="A27" s="95" t="s">
        <v>342</v>
      </c>
      <c r="B27" s="95" t="s">
        <v>322</v>
      </c>
      <c r="C27" s="95" t="s">
        <v>343</v>
      </c>
      <c r="D27" s="95" t="s">
        <v>341</v>
      </c>
      <c r="E27" s="95"/>
      <c r="F27" s="80">
        <v>351568163.47000003</v>
      </c>
      <c r="G27" s="80">
        <v>264698784.09</v>
      </c>
      <c r="H27" s="80">
        <v>269182621.82999998</v>
      </c>
    </row>
    <row r="28" spans="1:8" ht="47.25" x14ac:dyDescent="0.25">
      <c r="A28" s="95" t="s">
        <v>324</v>
      </c>
      <c r="B28" s="95" t="s">
        <v>322</v>
      </c>
      <c r="C28" s="95" t="s">
        <v>343</v>
      </c>
      <c r="D28" s="95" t="s">
        <v>344</v>
      </c>
      <c r="E28" s="95"/>
      <c r="F28" s="80">
        <v>58526637.450000003</v>
      </c>
      <c r="G28" s="80">
        <v>7191952.4900000002</v>
      </c>
      <c r="H28" s="80">
        <v>11207070.23</v>
      </c>
    </row>
    <row r="29" spans="1:8" ht="63" x14ac:dyDescent="0.25">
      <c r="A29" s="95" t="s">
        <v>326</v>
      </c>
      <c r="B29" s="95" t="s">
        <v>322</v>
      </c>
      <c r="C29" s="95" t="s">
        <v>343</v>
      </c>
      <c r="D29" s="95" t="s">
        <v>344</v>
      </c>
      <c r="E29" s="95" t="s">
        <v>327</v>
      </c>
      <c r="F29" s="80">
        <v>58526637.450000003</v>
      </c>
      <c r="G29" s="80">
        <v>7191952.4900000002</v>
      </c>
      <c r="H29" s="80">
        <v>11207070.23</v>
      </c>
    </row>
    <row r="30" spans="1:8" ht="94.5" x14ac:dyDescent="0.25">
      <c r="A30" s="95" t="s">
        <v>345</v>
      </c>
      <c r="B30" s="95" t="s">
        <v>322</v>
      </c>
      <c r="C30" s="95" t="s">
        <v>343</v>
      </c>
      <c r="D30" s="95" t="s">
        <v>346</v>
      </c>
      <c r="E30" s="95"/>
      <c r="F30" s="80">
        <v>8945278.5999999996</v>
      </c>
      <c r="G30" s="80">
        <v>7345278.5999999996</v>
      </c>
      <c r="H30" s="80">
        <v>7345278.5999999996</v>
      </c>
    </row>
    <row r="31" spans="1:8" ht="63" x14ac:dyDescent="0.25">
      <c r="A31" s="95" t="s">
        <v>326</v>
      </c>
      <c r="B31" s="95" t="s">
        <v>322</v>
      </c>
      <c r="C31" s="95" t="s">
        <v>343</v>
      </c>
      <c r="D31" s="95" t="s">
        <v>346</v>
      </c>
      <c r="E31" s="95" t="s">
        <v>327</v>
      </c>
      <c r="F31" s="80">
        <v>8945278.5999999996</v>
      </c>
      <c r="G31" s="80">
        <v>7345278.5999999996</v>
      </c>
      <c r="H31" s="80">
        <v>7345278.5999999996</v>
      </c>
    </row>
    <row r="32" spans="1:8" ht="47.25" x14ac:dyDescent="0.25">
      <c r="A32" s="95" t="s">
        <v>347</v>
      </c>
      <c r="B32" s="95" t="s">
        <v>322</v>
      </c>
      <c r="C32" s="95" t="s">
        <v>343</v>
      </c>
      <c r="D32" s="95" t="s">
        <v>348</v>
      </c>
      <c r="E32" s="95"/>
      <c r="F32" s="80">
        <v>10614675</v>
      </c>
      <c r="G32" s="80">
        <v>666064</v>
      </c>
      <c r="H32" s="80">
        <v>666064</v>
      </c>
    </row>
    <row r="33" spans="1:8" ht="63" x14ac:dyDescent="0.25">
      <c r="A33" s="95" t="s">
        <v>326</v>
      </c>
      <c r="B33" s="95" t="s">
        <v>322</v>
      </c>
      <c r="C33" s="95" t="s">
        <v>343</v>
      </c>
      <c r="D33" s="95" t="s">
        <v>348</v>
      </c>
      <c r="E33" s="95" t="s">
        <v>327</v>
      </c>
      <c r="F33" s="80">
        <v>10614675</v>
      </c>
      <c r="G33" s="80">
        <v>666064</v>
      </c>
      <c r="H33" s="80">
        <v>666064</v>
      </c>
    </row>
    <row r="34" spans="1:8" ht="267.75" x14ac:dyDescent="0.25">
      <c r="A34" s="95" t="s">
        <v>1248</v>
      </c>
      <c r="B34" s="95" t="s">
        <v>322</v>
      </c>
      <c r="C34" s="95" t="s">
        <v>343</v>
      </c>
      <c r="D34" s="95" t="s">
        <v>349</v>
      </c>
      <c r="E34" s="95"/>
      <c r="F34" s="80">
        <v>25701480</v>
      </c>
      <c r="G34" s="80">
        <v>25701480</v>
      </c>
      <c r="H34" s="80">
        <v>26170200</v>
      </c>
    </row>
    <row r="35" spans="1:8" ht="63" x14ac:dyDescent="0.25">
      <c r="A35" s="95" t="s">
        <v>326</v>
      </c>
      <c r="B35" s="95" t="s">
        <v>322</v>
      </c>
      <c r="C35" s="95" t="s">
        <v>343</v>
      </c>
      <c r="D35" s="95" t="s">
        <v>349</v>
      </c>
      <c r="E35" s="95" t="s">
        <v>327</v>
      </c>
      <c r="F35" s="80">
        <v>25701480</v>
      </c>
      <c r="G35" s="80">
        <v>25701480</v>
      </c>
      <c r="H35" s="80">
        <v>26170200</v>
      </c>
    </row>
    <row r="36" spans="1:8" ht="315" x14ac:dyDescent="0.25">
      <c r="A36" s="95" t="s">
        <v>350</v>
      </c>
      <c r="B36" s="95" t="s">
        <v>322</v>
      </c>
      <c r="C36" s="95" t="s">
        <v>343</v>
      </c>
      <c r="D36" s="95" t="s">
        <v>351</v>
      </c>
      <c r="E36" s="95"/>
      <c r="F36" s="80">
        <v>245130864</v>
      </c>
      <c r="G36" s="80">
        <v>221492863</v>
      </c>
      <c r="H36" s="80">
        <v>221492863</v>
      </c>
    </row>
    <row r="37" spans="1:8" ht="63" x14ac:dyDescent="0.25">
      <c r="A37" s="95" t="s">
        <v>326</v>
      </c>
      <c r="B37" s="95" t="s">
        <v>322</v>
      </c>
      <c r="C37" s="95" t="s">
        <v>343</v>
      </c>
      <c r="D37" s="95" t="s">
        <v>351</v>
      </c>
      <c r="E37" s="95" t="s">
        <v>327</v>
      </c>
      <c r="F37" s="80">
        <v>245130864</v>
      </c>
      <c r="G37" s="80">
        <v>221492863</v>
      </c>
      <c r="H37" s="80">
        <v>221492863</v>
      </c>
    </row>
    <row r="38" spans="1:8" ht="299.25" x14ac:dyDescent="0.25">
      <c r="A38" s="95" t="s">
        <v>1249</v>
      </c>
      <c r="B38" s="95" t="s">
        <v>322</v>
      </c>
      <c r="C38" s="95" t="s">
        <v>343</v>
      </c>
      <c r="D38" s="95" t="s">
        <v>352</v>
      </c>
      <c r="E38" s="95"/>
      <c r="F38" s="80">
        <v>2649228.42</v>
      </c>
      <c r="G38" s="80">
        <v>2301146</v>
      </c>
      <c r="H38" s="80">
        <v>2301146</v>
      </c>
    </row>
    <row r="39" spans="1:8" ht="63" x14ac:dyDescent="0.25">
      <c r="A39" s="95" t="s">
        <v>326</v>
      </c>
      <c r="B39" s="95" t="s">
        <v>322</v>
      </c>
      <c r="C39" s="95" t="s">
        <v>343</v>
      </c>
      <c r="D39" s="95" t="s">
        <v>352</v>
      </c>
      <c r="E39" s="95" t="s">
        <v>327</v>
      </c>
      <c r="F39" s="80">
        <v>2649228.42</v>
      </c>
      <c r="G39" s="80">
        <v>2301146</v>
      </c>
      <c r="H39" s="80">
        <v>2301146</v>
      </c>
    </row>
    <row r="40" spans="1:8" ht="63" x14ac:dyDescent="0.25">
      <c r="A40" s="95" t="s">
        <v>353</v>
      </c>
      <c r="B40" s="95"/>
      <c r="C40" s="95"/>
      <c r="D40" s="95" t="s">
        <v>354</v>
      </c>
      <c r="E40" s="95"/>
      <c r="F40" s="80">
        <v>116020313.87</v>
      </c>
      <c r="G40" s="80">
        <v>84714645.099999994</v>
      </c>
      <c r="H40" s="80">
        <v>85740320.040000007</v>
      </c>
    </row>
    <row r="41" spans="1:8" ht="78.75" x14ac:dyDescent="0.25">
      <c r="A41" s="95" t="s">
        <v>355</v>
      </c>
      <c r="B41" s="95"/>
      <c r="C41" s="95"/>
      <c r="D41" s="95" t="s">
        <v>356</v>
      </c>
      <c r="E41" s="95"/>
      <c r="F41" s="80">
        <v>91079352.810000002</v>
      </c>
      <c r="G41" s="80">
        <v>84714645.099999994</v>
      </c>
      <c r="H41" s="80">
        <v>85740320.040000007</v>
      </c>
    </row>
    <row r="42" spans="1:8" ht="31.5" x14ac:dyDescent="0.25">
      <c r="A42" s="95" t="s">
        <v>357</v>
      </c>
      <c r="B42" s="95" t="s">
        <v>322</v>
      </c>
      <c r="C42" s="95" t="s">
        <v>358</v>
      </c>
      <c r="D42" s="95" t="s">
        <v>356</v>
      </c>
      <c r="E42" s="95"/>
      <c r="F42" s="80">
        <v>91079352.810000002</v>
      </c>
      <c r="G42" s="80">
        <v>84714645.099999994</v>
      </c>
      <c r="H42" s="80">
        <v>85740320.040000007</v>
      </c>
    </row>
    <row r="43" spans="1:8" ht="47.25" x14ac:dyDescent="0.25">
      <c r="A43" s="95" t="s">
        <v>324</v>
      </c>
      <c r="B43" s="95" t="s">
        <v>322</v>
      </c>
      <c r="C43" s="95" t="s">
        <v>358</v>
      </c>
      <c r="D43" s="95" t="s">
        <v>359</v>
      </c>
      <c r="E43" s="95"/>
      <c r="F43" s="80">
        <v>11514291.91</v>
      </c>
      <c r="G43" s="80">
        <v>1148033.67</v>
      </c>
      <c r="H43" s="80">
        <v>2173708.61</v>
      </c>
    </row>
    <row r="44" spans="1:8" ht="63" x14ac:dyDescent="0.25">
      <c r="A44" s="95" t="s">
        <v>326</v>
      </c>
      <c r="B44" s="95" t="s">
        <v>322</v>
      </c>
      <c r="C44" s="95" t="s">
        <v>358</v>
      </c>
      <c r="D44" s="95" t="s">
        <v>359</v>
      </c>
      <c r="E44" s="95" t="s">
        <v>327</v>
      </c>
      <c r="F44" s="80">
        <v>11514291.91</v>
      </c>
      <c r="G44" s="80">
        <v>1148033.67</v>
      </c>
      <c r="H44" s="80">
        <v>2173708.61</v>
      </c>
    </row>
    <row r="45" spans="1:8" ht="78.75" x14ac:dyDescent="0.25">
      <c r="A45" s="95" t="s">
        <v>360</v>
      </c>
      <c r="B45" s="95" t="s">
        <v>322</v>
      </c>
      <c r="C45" s="95" t="s">
        <v>358</v>
      </c>
      <c r="D45" s="95" t="s">
        <v>361</v>
      </c>
      <c r="E45" s="95"/>
      <c r="F45" s="80">
        <v>12163117.98</v>
      </c>
      <c r="G45" s="80">
        <v>16389723.32</v>
      </c>
      <c r="H45" s="80">
        <v>16389723.32</v>
      </c>
    </row>
    <row r="46" spans="1:8" ht="63" x14ac:dyDescent="0.25">
      <c r="A46" s="95" t="s">
        <v>326</v>
      </c>
      <c r="B46" s="95" t="s">
        <v>322</v>
      </c>
      <c r="C46" s="95" t="s">
        <v>358</v>
      </c>
      <c r="D46" s="95" t="s">
        <v>361</v>
      </c>
      <c r="E46" s="95" t="s">
        <v>327</v>
      </c>
      <c r="F46" s="80">
        <v>12163117.98</v>
      </c>
      <c r="G46" s="80">
        <v>16389723.32</v>
      </c>
      <c r="H46" s="80">
        <v>16389723.32</v>
      </c>
    </row>
    <row r="47" spans="1:8" ht="94.5" x14ac:dyDescent="0.25">
      <c r="A47" s="95" t="s">
        <v>362</v>
      </c>
      <c r="B47" s="95" t="s">
        <v>322</v>
      </c>
      <c r="C47" s="95" t="s">
        <v>358</v>
      </c>
      <c r="D47" s="95" t="s">
        <v>363</v>
      </c>
      <c r="E47" s="95"/>
      <c r="F47" s="80">
        <v>38003140.75</v>
      </c>
      <c r="G47" s="80">
        <v>40459980.439999998</v>
      </c>
      <c r="H47" s="80">
        <v>40459980.439999998</v>
      </c>
    </row>
    <row r="48" spans="1:8" ht="63" x14ac:dyDescent="0.25">
      <c r="A48" s="95" t="s">
        <v>326</v>
      </c>
      <c r="B48" s="95" t="s">
        <v>322</v>
      </c>
      <c r="C48" s="95" t="s">
        <v>358</v>
      </c>
      <c r="D48" s="95" t="s">
        <v>363</v>
      </c>
      <c r="E48" s="95" t="s">
        <v>327</v>
      </c>
      <c r="F48" s="80">
        <v>38003140.75</v>
      </c>
      <c r="G48" s="80">
        <v>40459980.439999998</v>
      </c>
      <c r="H48" s="80">
        <v>40459980.439999998</v>
      </c>
    </row>
    <row r="49" spans="1:8" ht="78.75" x14ac:dyDescent="0.25">
      <c r="A49" s="95" t="s">
        <v>364</v>
      </c>
      <c r="B49" s="95" t="s">
        <v>322</v>
      </c>
      <c r="C49" s="95" t="s">
        <v>358</v>
      </c>
      <c r="D49" s="95" t="s">
        <v>365</v>
      </c>
      <c r="E49" s="95"/>
      <c r="F49" s="80">
        <v>22158422.170000002</v>
      </c>
      <c r="G49" s="80">
        <v>26716907.670000002</v>
      </c>
      <c r="H49" s="80">
        <v>26716907.670000002</v>
      </c>
    </row>
    <row r="50" spans="1:8" ht="63" x14ac:dyDescent="0.25">
      <c r="A50" s="95" t="s">
        <v>326</v>
      </c>
      <c r="B50" s="95" t="s">
        <v>322</v>
      </c>
      <c r="C50" s="95" t="s">
        <v>358</v>
      </c>
      <c r="D50" s="95" t="s">
        <v>365</v>
      </c>
      <c r="E50" s="95" t="s">
        <v>327</v>
      </c>
      <c r="F50" s="80">
        <v>22158422.170000002</v>
      </c>
      <c r="G50" s="80">
        <v>26716907.670000002</v>
      </c>
      <c r="H50" s="80">
        <v>26716907.670000002</v>
      </c>
    </row>
    <row r="51" spans="1:8" ht="47.25" x14ac:dyDescent="0.25">
      <c r="A51" s="95" t="s">
        <v>366</v>
      </c>
      <c r="B51" s="95" t="s">
        <v>322</v>
      </c>
      <c r="C51" s="95" t="s">
        <v>358</v>
      </c>
      <c r="D51" s="95" t="s">
        <v>367</v>
      </c>
      <c r="E51" s="95"/>
      <c r="F51" s="80">
        <v>318000</v>
      </c>
      <c r="G51" s="80">
        <v>0</v>
      </c>
      <c r="H51" s="80">
        <v>0</v>
      </c>
    </row>
    <row r="52" spans="1:8" ht="63" x14ac:dyDescent="0.25">
      <c r="A52" s="95" t="s">
        <v>326</v>
      </c>
      <c r="B52" s="95" t="s">
        <v>322</v>
      </c>
      <c r="C52" s="95" t="s">
        <v>358</v>
      </c>
      <c r="D52" s="95" t="s">
        <v>367</v>
      </c>
      <c r="E52" s="95" t="s">
        <v>327</v>
      </c>
      <c r="F52" s="80">
        <v>318000</v>
      </c>
      <c r="G52" s="80">
        <v>0</v>
      </c>
      <c r="H52" s="80">
        <v>0</v>
      </c>
    </row>
    <row r="53" spans="1:8" ht="47.25" x14ac:dyDescent="0.25">
      <c r="A53" s="95" t="s">
        <v>1205</v>
      </c>
      <c r="B53" s="95" t="s">
        <v>322</v>
      </c>
      <c r="C53" s="95" t="s">
        <v>358</v>
      </c>
      <c r="D53" s="95" t="s">
        <v>1179</v>
      </c>
      <c r="E53" s="95"/>
      <c r="F53" s="80">
        <v>911520</v>
      </c>
      <c r="G53" s="80">
        <v>0</v>
      </c>
      <c r="H53" s="80">
        <v>0</v>
      </c>
    </row>
    <row r="54" spans="1:8" ht="63" x14ac:dyDescent="0.25">
      <c r="A54" s="95" t="s">
        <v>326</v>
      </c>
      <c r="B54" s="95" t="s">
        <v>322</v>
      </c>
      <c r="C54" s="95" t="s">
        <v>358</v>
      </c>
      <c r="D54" s="95" t="s">
        <v>1179</v>
      </c>
      <c r="E54" s="95" t="s">
        <v>327</v>
      </c>
      <c r="F54" s="80">
        <v>911520</v>
      </c>
      <c r="G54" s="80">
        <v>0</v>
      </c>
      <c r="H54" s="80">
        <v>0</v>
      </c>
    </row>
    <row r="55" spans="1:8" ht="94.5" x14ac:dyDescent="0.25">
      <c r="A55" s="95" t="s">
        <v>1472</v>
      </c>
      <c r="B55" s="95" t="s">
        <v>322</v>
      </c>
      <c r="C55" s="95" t="s">
        <v>358</v>
      </c>
      <c r="D55" s="95" t="s">
        <v>1473</v>
      </c>
      <c r="E55" s="95"/>
      <c r="F55" s="80">
        <v>5915354.2400000002</v>
      </c>
      <c r="G55" s="80">
        <v>0</v>
      </c>
      <c r="H55" s="80">
        <v>0</v>
      </c>
    </row>
    <row r="56" spans="1:8" ht="63" x14ac:dyDescent="0.25">
      <c r="A56" s="95" t="s">
        <v>326</v>
      </c>
      <c r="B56" s="95" t="s">
        <v>322</v>
      </c>
      <c r="C56" s="95" t="s">
        <v>358</v>
      </c>
      <c r="D56" s="95" t="s">
        <v>1473</v>
      </c>
      <c r="E56" s="95" t="s">
        <v>327</v>
      </c>
      <c r="F56" s="80">
        <v>5915354.2400000002</v>
      </c>
      <c r="G56" s="80">
        <v>0</v>
      </c>
      <c r="H56" s="80">
        <v>0</v>
      </c>
    </row>
    <row r="57" spans="1:8" ht="94.5" x14ac:dyDescent="0.25">
      <c r="A57" s="95" t="s">
        <v>1472</v>
      </c>
      <c r="B57" s="95" t="s">
        <v>322</v>
      </c>
      <c r="C57" s="95" t="s">
        <v>358</v>
      </c>
      <c r="D57" s="95" t="s">
        <v>1474</v>
      </c>
      <c r="E57" s="95"/>
      <c r="F57" s="80">
        <v>95505.76</v>
      </c>
      <c r="G57" s="80">
        <v>0</v>
      </c>
      <c r="H57" s="80">
        <v>0</v>
      </c>
    </row>
    <row r="58" spans="1:8" ht="63" x14ac:dyDescent="0.25">
      <c r="A58" s="95" t="s">
        <v>326</v>
      </c>
      <c r="B58" s="95" t="s">
        <v>322</v>
      </c>
      <c r="C58" s="95" t="s">
        <v>358</v>
      </c>
      <c r="D58" s="95" t="s">
        <v>1474</v>
      </c>
      <c r="E58" s="95" t="s">
        <v>327</v>
      </c>
      <c r="F58" s="80">
        <v>70605.759999999995</v>
      </c>
      <c r="G58" s="80">
        <v>0</v>
      </c>
      <c r="H58" s="80">
        <v>0</v>
      </c>
    </row>
    <row r="59" spans="1:8" ht="31.5" x14ac:dyDescent="0.25">
      <c r="A59" s="95" t="s">
        <v>394</v>
      </c>
      <c r="B59" s="95" t="s">
        <v>322</v>
      </c>
      <c r="C59" s="95" t="s">
        <v>358</v>
      </c>
      <c r="D59" s="95" t="s">
        <v>1474</v>
      </c>
      <c r="E59" s="95" t="s">
        <v>395</v>
      </c>
      <c r="F59" s="80">
        <v>24900</v>
      </c>
      <c r="G59" s="80">
        <v>0</v>
      </c>
      <c r="H59" s="80">
        <v>0</v>
      </c>
    </row>
    <row r="60" spans="1:8" ht="110.25" x14ac:dyDescent="0.25">
      <c r="A60" s="95" t="s">
        <v>368</v>
      </c>
      <c r="B60" s="95"/>
      <c r="C60" s="95"/>
      <c r="D60" s="95" t="s">
        <v>369</v>
      </c>
      <c r="E60" s="95"/>
      <c r="F60" s="80">
        <v>24940961.059999999</v>
      </c>
      <c r="G60" s="80">
        <v>0</v>
      </c>
      <c r="H60" s="80">
        <v>0</v>
      </c>
    </row>
    <row r="61" spans="1:8" ht="31.5" x14ac:dyDescent="0.25">
      <c r="A61" s="95" t="s">
        <v>357</v>
      </c>
      <c r="B61" s="95" t="s">
        <v>322</v>
      </c>
      <c r="C61" s="95" t="s">
        <v>358</v>
      </c>
      <c r="D61" s="95" t="s">
        <v>369</v>
      </c>
      <c r="E61" s="95"/>
      <c r="F61" s="80">
        <v>24940961.059999999</v>
      </c>
      <c r="G61" s="80">
        <v>0</v>
      </c>
      <c r="H61" s="80">
        <v>0</v>
      </c>
    </row>
    <row r="62" spans="1:8" ht="141.75" x14ac:dyDescent="0.25">
      <c r="A62" s="95" t="s">
        <v>370</v>
      </c>
      <c r="B62" s="95" t="s">
        <v>322</v>
      </c>
      <c r="C62" s="95" t="s">
        <v>358</v>
      </c>
      <c r="D62" s="95" t="s">
        <v>371</v>
      </c>
      <c r="E62" s="95"/>
      <c r="F62" s="80">
        <v>3798659.05</v>
      </c>
      <c r="G62" s="80">
        <v>0</v>
      </c>
      <c r="H62" s="80">
        <v>0</v>
      </c>
    </row>
    <row r="63" spans="1:8" ht="63" x14ac:dyDescent="0.25">
      <c r="A63" s="95" t="s">
        <v>326</v>
      </c>
      <c r="B63" s="95" t="s">
        <v>322</v>
      </c>
      <c r="C63" s="95" t="s">
        <v>358</v>
      </c>
      <c r="D63" s="95" t="s">
        <v>371</v>
      </c>
      <c r="E63" s="95" t="s">
        <v>327</v>
      </c>
      <c r="F63" s="80">
        <v>3798659.05</v>
      </c>
      <c r="G63" s="80">
        <v>0</v>
      </c>
      <c r="H63" s="80">
        <v>0</v>
      </c>
    </row>
    <row r="64" spans="1:8" ht="157.5" x14ac:dyDescent="0.25">
      <c r="A64" s="95" t="s">
        <v>372</v>
      </c>
      <c r="B64" s="95" t="s">
        <v>322</v>
      </c>
      <c r="C64" s="95" t="s">
        <v>358</v>
      </c>
      <c r="D64" s="95" t="s">
        <v>373</v>
      </c>
      <c r="E64" s="95"/>
      <c r="F64" s="80">
        <v>15457088.43</v>
      </c>
      <c r="G64" s="80">
        <v>0</v>
      </c>
      <c r="H64" s="80">
        <v>0</v>
      </c>
    </row>
    <row r="65" spans="1:8" ht="63" x14ac:dyDescent="0.25">
      <c r="A65" s="95" t="s">
        <v>326</v>
      </c>
      <c r="B65" s="95" t="s">
        <v>322</v>
      </c>
      <c r="C65" s="95" t="s">
        <v>358</v>
      </c>
      <c r="D65" s="95" t="s">
        <v>373</v>
      </c>
      <c r="E65" s="95" t="s">
        <v>327</v>
      </c>
      <c r="F65" s="80">
        <v>15457088.43</v>
      </c>
      <c r="G65" s="80">
        <v>0</v>
      </c>
      <c r="H65" s="80">
        <v>0</v>
      </c>
    </row>
    <row r="66" spans="1:8" ht="141.75" x14ac:dyDescent="0.25">
      <c r="A66" s="95" t="s">
        <v>374</v>
      </c>
      <c r="B66" s="95" t="s">
        <v>322</v>
      </c>
      <c r="C66" s="95" t="s">
        <v>358</v>
      </c>
      <c r="D66" s="95" t="s">
        <v>375</v>
      </c>
      <c r="E66" s="95"/>
      <c r="F66" s="80">
        <v>5685213.5800000001</v>
      </c>
      <c r="G66" s="80">
        <v>0</v>
      </c>
      <c r="H66" s="80">
        <v>0</v>
      </c>
    </row>
    <row r="67" spans="1:8" ht="63" x14ac:dyDescent="0.25">
      <c r="A67" s="95" t="s">
        <v>326</v>
      </c>
      <c r="B67" s="95" t="s">
        <v>322</v>
      </c>
      <c r="C67" s="95" t="s">
        <v>358</v>
      </c>
      <c r="D67" s="95" t="s">
        <v>375</v>
      </c>
      <c r="E67" s="95" t="s">
        <v>327</v>
      </c>
      <c r="F67" s="80">
        <v>5685213.5800000001</v>
      </c>
      <c r="G67" s="80">
        <v>0</v>
      </c>
      <c r="H67" s="80">
        <v>0</v>
      </c>
    </row>
    <row r="68" spans="1:8" ht="94.5" x14ac:dyDescent="0.25">
      <c r="A68" s="95" t="s">
        <v>376</v>
      </c>
      <c r="B68" s="95"/>
      <c r="C68" s="95"/>
      <c r="D68" s="95" t="s">
        <v>377</v>
      </c>
      <c r="E68" s="95"/>
      <c r="F68" s="80">
        <v>29490482.91</v>
      </c>
      <c r="G68" s="80">
        <v>28289708.920000002</v>
      </c>
      <c r="H68" s="80">
        <v>28289687.600000001</v>
      </c>
    </row>
    <row r="69" spans="1:8" ht="47.25" x14ac:dyDescent="0.25">
      <c r="A69" s="95" t="s">
        <v>378</v>
      </c>
      <c r="B69" s="95"/>
      <c r="C69" s="95"/>
      <c r="D69" s="95" t="s">
        <v>379</v>
      </c>
      <c r="E69" s="95"/>
      <c r="F69" s="80">
        <v>20630191.629999999</v>
      </c>
      <c r="G69" s="80">
        <v>20618623.920000002</v>
      </c>
      <c r="H69" s="80">
        <v>20618602.600000001</v>
      </c>
    </row>
    <row r="70" spans="1:8" ht="31.5" x14ac:dyDescent="0.25">
      <c r="A70" s="95" t="s">
        <v>380</v>
      </c>
      <c r="B70" s="95" t="s">
        <v>322</v>
      </c>
      <c r="C70" s="95" t="s">
        <v>381</v>
      </c>
      <c r="D70" s="95" t="s">
        <v>379</v>
      </c>
      <c r="E70" s="95"/>
      <c r="F70" s="80">
        <v>20630191.629999999</v>
      </c>
      <c r="G70" s="80">
        <v>20618623.920000002</v>
      </c>
      <c r="H70" s="80">
        <v>20618602.600000001</v>
      </c>
    </row>
    <row r="71" spans="1:8" ht="63" x14ac:dyDescent="0.25">
      <c r="A71" s="95" t="s">
        <v>382</v>
      </c>
      <c r="B71" s="95" t="s">
        <v>322</v>
      </c>
      <c r="C71" s="95" t="s">
        <v>381</v>
      </c>
      <c r="D71" s="95" t="s">
        <v>383</v>
      </c>
      <c r="E71" s="95"/>
      <c r="F71" s="80">
        <v>17288539.109999999</v>
      </c>
      <c r="G71" s="80">
        <v>17261894.399999999</v>
      </c>
      <c r="H71" s="80">
        <v>17261873.079999998</v>
      </c>
    </row>
    <row r="72" spans="1:8" ht="141.75" x14ac:dyDescent="0.25">
      <c r="A72" s="95" t="s">
        <v>384</v>
      </c>
      <c r="B72" s="95" t="s">
        <v>322</v>
      </c>
      <c r="C72" s="95" t="s">
        <v>381</v>
      </c>
      <c r="D72" s="95" t="s">
        <v>383</v>
      </c>
      <c r="E72" s="95" t="s">
        <v>385</v>
      </c>
      <c r="F72" s="80">
        <v>16111253.9</v>
      </c>
      <c r="G72" s="80">
        <v>16111715.59</v>
      </c>
      <c r="H72" s="80">
        <v>16111694.27</v>
      </c>
    </row>
    <row r="73" spans="1:8" ht="63" x14ac:dyDescent="0.25">
      <c r="A73" s="95" t="s">
        <v>386</v>
      </c>
      <c r="B73" s="95" t="s">
        <v>322</v>
      </c>
      <c r="C73" s="95" t="s">
        <v>381</v>
      </c>
      <c r="D73" s="95" t="s">
        <v>383</v>
      </c>
      <c r="E73" s="95" t="s">
        <v>387</v>
      </c>
      <c r="F73" s="80">
        <v>1177285.21</v>
      </c>
      <c r="G73" s="80">
        <v>1150178.81</v>
      </c>
      <c r="H73" s="80">
        <v>1150178.81</v>
      </c>
    </row>
    <row r="74" spans="1:8" ht="63" x14ac:dyDescent="0.25">
      <c r="A74" s="95" t="s">
        <v>388</v>
      </c>
      <c r="B74" s="95" t="s">
        <v>322</v>
      </c>
      <c r="C74" s="95" t="s">
        <v>381</v>
      </c>
      <c r="D74" s="95" t="s">
        <v>389</v>
      </c>
      <c r="E74" s="95"/>
      <c r="F74" s="80">
        <v>3341652.52</v>
      </c>
      <c r="G74" s="80">
        <v>3356729.52</v>
      </c>
      <c r="H74" s="80">
        <v>3356729.52</v>
      </c>
    </row>
    <row r="75" spans="1:8" ht="141.75" x14ac:dyDescent="0.25">
      <c r="A75" s="95" t="s">
        <v>384</v>
      </c>
      <c r="B75" s="95" t="s">
        <v>322</v>
      </c>
      <c r="C75" s="95" t="s">
        <v>381</v>
      </c>
      <c r="D75" s="95" t="s">
        <v>389</v>
      </c>
      <c r="E75" s="95" t="s">
        <v>385</v>
      </c>
      <c r="F75" s="80">
        <v>3172081.35</v>
      </c>
      <c r="G75" s="80">
        <v>3174266.34</v>
      </c>
      <c r="H75" s="80">
        <v>3174266.34</v>
      </c>
    </row>
    <row r="76" spans="1:8" ht="63" x14ac:dyDescent="0.25">
      <c r="A76" s="95" t="s">
        <v>386</v>
      </c>
      <c r="B76" s="95" t="s">
        <v>322</v>
      </c>
      <c r="C76" s="95" t="s">
        <v>381</v>
      </c>
      <c r="D76" s="95" t="s">
        <v>389</v>
      </c>
      <c r="E76" s="95" t="s">
        <v>387</v>
      </c>
      <c r="F76" s="80">
        <v>169571.17</v>
      </c>
      <c r="G76" s="80">
        <v>182463.18</v>
      </c>
      <c r="H76" s="80">
        <v>182463.18</v>
      </c>
    </row>
    <row r="77" spans="1:8" ht="94.5" x14ac:dyDescent="0.25">
      <c r="A77" s="95" t="s">
        <v>390</v>
      </c>
      <c r="B77" s="95"/>
      <c r="C77" s="95"/>
      <c r="D77" s="95" t="s">
        <v>391</v>
      </c>
      <c r="E77" s="95"/>
      <c r="F77" s="80">
        <v>8860291.2799999993</v>
      </c>
      <c r="G77" s="80">
        <v>7671085</v>
      </c>
      <c r="H77" s="80">
        <v>7671085</v>
      </c>
    </row>
    <row r="78" spans="1:8" ht="31.5" x14ac:dyDescent="0.25">
      <c r="A78" s="95" t="s">
        <v>380</v>
      </c>
      <c r="B78" s="95" t="s">
        <v>322</v>
      </c>
      <c r="C78" s="95" t="s">
        <v>381</v>
      </c>
      <c r="D78" s="95" t="s">
        <v>391</v>
      </c>
      <c r="E78" s="95"/>
      <c r="F78" s="80">
        <v>8860291.2799999993</v>
      </c>
      <c r="G78" s="80">
        <v>7671085</v>
      </c>
      <c r="H78" s="80">
        <v>7671085</v>
      </c>
    </row>
    <row r="79" spans="1:8" ht="63" x14ac:dyDescent="0.25">
      <c r="A79" s="95" t="s">
        <v>392</v>
      </c>
      <c r="B79" s="95" t="s">
        <v>322</v>
      </c>
      <c r="C79" s="95" t="s">
        <v>381</v>
      </c>
      <c r="D79" s="95" t="s">
        <v>393</v>
      </c>
      <c r="E79" s="95"/>
      <c r="F79" s="80">
        <v>8860291.2799999993</v>
      </c>
      <c r="G79" s="80">
        <v>7671085</v>
      </c>
      <c r="H79" s="80">
        <v>7671085</v>
      </c>
    </row>
    <row r="80" spans="1:8" ht="141.75" x14ac:dyDescent="0.25">
      <c r="A80" s="95" t="s">
        <v>384</v>
      </c>
      <c r="B80" s="95" t="s">
        <v>322</v>
      </c>
      <c r="C80" s="95" t="s">
        <v>381</v>
      </c>
      <c r="D80" s="95" t="s">
        <v>393</v>
      </c>
      <c r="E80" s="95" t="s">
        <v>385</v>
      </c>
      <c r="F80" s="80">
        <v>8641978.8800000008</v>
      </c>
      <c r="G80" s="80">
        <v>7671085</v>
      </c>
      <c r="H80" s="80">
        <v>7671085</v>
      </c>
    </row>
    <row r="81" spans="1:8" ht="63" x14ac:dyDescent="0.25">
      <c r="A81" s="95" t="s">
        <v>386</v>
      </c>
      <c r="B81" s="95" t="s">
        <v>322</v>
      </c>
      <c r="C81" s="95" t="s">
        <v>381</v>
      </c>
      <c r="D81" s="95" t="s">
        <v>393</v>
      </c>
      <c r="E81" s="95" t="s">
        <v>387</v>
      </c>
      <c r="F81" s="80">
        <v>218112.4</v>
      </c>
      <c r="G81" s="80">
        <v>0</v>
      </c>
      <c r="H81" s="80">
        <v>0</v>
      </c>
    </row>
    <row r="82" spans="1:8" ht="31.5" x14ac:dyDescent="0.25">
      <c r="A82" s="95" t="s">
        <v>394</v>
      </c>
      <c r="B82" s="95" t="s">
        <v>322</v>
      </c>
      <c r="C82" s="95" t="s">
        <v>381</v>
      </c>
      <c r="D82" s="95" t="s">
        <v>393</v>
      </c>
      <c r="E82" s="95" t="s">
        <v>395</v>
      </c>
      <c r="F82" s="80">
        <v>200</v>
      </c>
      <c r="G82" s="80">
        <v>0</v>
      </c>
      <c r="H82" s="80">
        <v>0</v>
      </c>
    </row>
    <row r="83" spans="1:8" ht="15.75" hidden="1" customHeight="1" x14ac:dyDescent="0.25">
      <c r="A83" s="95" t="s">
        <v>396</v>
      </c>
      <c r="B83" s="95"/>
      <c r="C83" s="95"/>
      <c r="D83" s="95" t="s">
        <v>397</v>
      </c>
      <c r="E83" s="95"/>
      <c r="F83" s="80">
        <v>113747749.19</v>
      </c>
      <c r="G83" s="80">
        <v>44578527.060000002</v>
      </c>
      <c r="H83" s="80">
        <v>66811497.350000001</v>
      </c>
    </row>
    <row r="84" spans="1:8" ht="15.75" hidden="1" customHeight="1" x14ac:dyDescent="0.25">
      <c r="A84" s="95" t="s">
        <v>398</v>
      </c>
      <c r="B84" s="95"/>
      <c r="C84" s="95"/>
      <c r="D84" s="95" t="s">
        <v>399</v>
      </c>
      <c r="E84" s="95"/>
      <c r="F84" s="80">
        <v>60961253.149999999</v>
      </c>
      <c r="G84" s="80">
        <v>0</v>
      </c>
      <c r="H84" s="80">
        <v>0</v>
      </c>
    </row>
    <row r="85" spans="1:8" x14ac:dyDescent="0.25">
      <c r="A85" s="95" t="s">
        <v>321</v>
      </c>
      <c r="B85" s="95" t="s">
        <v>322</v>
      </c>
      <c r="C85" s="95" t="s">
        <v>323</v>
      </c>
      <c r="D85" s="95" t="s">
        <v>399</v>
      </c>
      <c r="E85" s="95"/>
      <c r="F85" s="80">
        <v>28922624.149999999</v>
      </c>
      <c r="G85" s="80">
        <v>0</v>
      </c>
      <c r="H85" s="80">
        <v>0</v>
      </c>
    </row>
    <row r="86" spans="1:8" ht="63" x14ac:dyDescent="0.25">
      <c r="A86" s="95" t="s">
        <v>400</v>
      </c>
      <c r="B86" s="95" t="s">
        <v>322</v>
      </c>
      <c r="C86" s="95" t="s">
        <v>323</v>
      </c>
      <c r="D86" s="95" t="s">
        <v>401</v>
      </c>
      <c r="E86" s="95"/>
      <c r="F86" s="80">
        <v>6586741.2400000002</v>
      </c>
      <c r="G86" s="80">
        <v>0</v>
      </c>
      <c r="H86" s="80">
        <v>0</v>
      </c>
    </row>
    <row r="87" spans="1:8" ht="63" x14ac:dyDescent="0.25">
      <c r="A87" s="95" t="s">
        <v>326</v>
      </c>
      <c r="B87" s="95" t="s">
        <v>322</v>
      </c>
      <c r="C87" s="95" t="s">
        <v>323</v>
      </c>
      <c r="D87" s="95" t="s">
        <v>401</v>
      </c>
      <c r="E87" s="95" t="s">
        <v>327</v>
      </c>
      <c r="F87" s="80">
        <v>6586741.2400000002</v>
      </c>
      <c r="G87" s="80">
        <v>0</v>
      </c>
      <c r="H87" s="80">
        <v>0</v>
      </c>
    </row>
    <row r="88" spans="1:8" ht="47.25" x14ac:dyDescent="0.25">
      <c r="A88" s="95" t="s">
        <v>402</v>
      </c>
      <c r="B88" s="95" t="s">
        <v>322</v>
      </c>
      <c r="C88" s="95" t="s">
        <v>323</v>
      </c>
      <c r="D88" s="95" t="s">
        <v>403</v>
      </c>
      <c r="E88" s="95"/>
      <c r="F88" s="80">
        <v>1340040</v>
      </c>
      <c r="G88" s="80">
        <v>0</v>
      </c>
      <c r="H88" s="80">
        <v>0</v>
      </c>
    </row>
    <row r="89" spans="1:8" ht="63" x14ac:dyDescent="0.25">
      <c r="A89" s="95" t="s">
        <v>326</v>
      </c>
      <c r="B89" s="95" t="s">
        <v>322</v>
      </c>
      <c r="C89" s="95" t="s">
        <v>323</v>
      </c>
      <c r="D89" s="95" t="s">
        <v>403</v>
      </c>
      <c r="E89" s="95" t="s">
        <v>327</v>
      </c>
      <c r="F89" s="80">
        <v>1340040</v>
      </c>
      <c r="G89" s="80">
        <v>0</v>
      </c>
      <c r="H89" s="80">
        <v>0</v>
      </c>
    </row>
    <row r="90" spans="1:8" ht="47.25" x14ac:dyDescent="0.25">
      <c r="A90" s="95" t="s">
        <v>1347</v>
      </c>
      <c r="B90" s="95" t="s">
        <v>322</v>
      </c>
      <c r="C90" s="95" t="s">
        <v>323</v>
      </c>
      <c r="D90" s="95" t="s">
        <v>1348</v>
      </c>
      <c r="E90" s="95"/>
      <c r="F90" s="80">
        <v>10995842.91</v>
      </c>
      <c r="G90" s="80">
        <v>0</v>
      </c>
      <c r="H90" s="80">
        <v>0</v>
      </c>
    </row>
    <row r="91" spans="1:8" ht="63" x14ac:dyDescent="0.25">
      <c r="A91" s="95" t="s">
        <v>326</v>
      </c>
      <c r="B91" s="95" t="s">
        <v>322</v>
      </c>
      <c r="C91" s="95" t="s">
        <v>323</v>
      </c>
      <c r="D91" s="95" t="s">
        <v>1348</v>
      </c>
      <c r="E91" s="95" t="s">
        <v>327</v>
      </c>
      <c r="F91" s="80">
        <v>10995842.91</v>
      </c>
      <c r="G91" s="80">
        <v>0</v>
      </c>
      <c r="H91" s="80">
        <v>0</v>
      </c>
    </row>
    <row r="92" spans="1:8" ht="110.25" x14ac:dyDescent="0.25">
      <c r="A92" s="95" t="s">
        <v>1501</v>
      </c>
      <c r="B92" s="95" t="s">
        <v>322</v>
      </c>
      <c r="C92" s="95" t="s">
        <v>323</v>
      </c>
      <c r="D92" s="95" t="s">
        <v>1502</v>
      </c>
      <c r="E92" s="95"/>
      <c r="F92" s="80">
        <v>10000000</v>
      </c>
      <c r="G92" s="80">
        <v>0</v>
      </c>
      <c r="H92" s="80">
        <v>0</v>
      </c>
    </row>
    <row r="93" spans="1:8" ht="63" x14ac:dyDescent="0.25">
      <c r="A93" s="95" t="s">
        <v>326</v>
      </c>
      <c r="B93" s="95" t="s">
        <v>322</v>
      </c>
      <c r="C93" s="95" t="s">
        <v>323</v>
      </c>
      <c r="D93" s="95" t="s">
        <v>1502</v>
      </c>
      <c r="E93" s="95" t="s">
        <v>327</v>
      </c>
      <c r="F93" s="80">
        <v>10000000</v>
      </c>
      <c r="G93" s="80">
        <v>0</v>
      </c>
      <c r="H93" s="80">
        <v>0</v>
      </c>
    </row>
    <row r="94" spans="1:8" x14ac:dyDescent="0.25">
      <c r="A94" s="95" t="s">
        <v>342</v>
      </c>
      <c r="B94" s="95" t="s">
        <v>322</v>
      </c>
      <c r="C94" s="95" t="s">
        <v>343</v>
      </c>
      <c r="D94" s="95" t="s">
        <v>399</v>
      </c>
      <c r="E94" s="95"/>
      <c r="F94" s="80">
        <v>28046322</v>
      </c>
      <c r="G94" s="80">
        <v>0</v>
      </c>
      <c r="H94" s="80">
        <v>0</v>
      </c>
    </row>
    <row r="95" spans="1:8" ht="28.5" customHeight="1" x14ac:dyDescent="0.25">
      <c r="A95" s="95" t="s">
        <v>400</v>
      </c>
      <c r="B95" s="95" t="s">
        <v>322</v>
      </c>
      <c r="C95" s="95" t="s">
        <v>343</v>
      </c>
      <c r="D95" s="95" t="s">
        <v>401</v>
      </c>
      <c r="E95" s="95"/>
      <c r="F95" s="80">
        <v>3814434.76</v>
      </c>
      <c r="G95" s="80">
        <v>0</v>
      </c>
      <c r="H95" s="80">
        <v>0</v>
      </c>
    </row>
    <row r="96" spans="1:8" ht="63" x14ac:dyDescent="0.25">
      <c r="A96" s="95" t="s">
        <v>326</v>
      </c>
      <c r="B96" s="95" t="s">
        <v>322</v>
      </c>
      <c r="C96" s="95" t="s">
        <v>343</v>
      </c>
      <c r="D96" s="95" t="s">
        <v>401</v>
      </c>
      <c r="E96" s="95" t="s">
        <v>327</v>
      </c>
      <c r="F96" s="80">
        <v>3814434.76</v>
      </c>
      <c r="G96" s="80">
        <v>0</v>
      </c>
      <c r="H96" s="80">
        <v>0</v>
      </c>
    </row>
    <row r="97" spans="1:8" ht="47.25" x14ac:dyDescent="0.25">
      <c r="A97" s="95" t="s">
        <v>402</v>
      </c>
      <c r="B97" s="95" t="s">
        <v>322</v>
      </c>
      <c r="C97" s="95" t="s">
        <v>343</v>
      </c>
      <c r="D97" s="95" t="s">
        <v>403</v>
      </c>
      <c r="E97" s="95"/>
      <c r="F97" s="80">
        <v>1558203</v>
      </c>
      <c r="G97" s="80">
        <v>0</v>
      </c>
      <c r="H97" s="80">
        <v>0</v>
      </c>
    </row>
    <row r="98" spans="1:8" ht="63" x14ac:dyDescent="0.25">
      <c r="A98" s="95" t="s">
        <v>326</v>
      </c>
      <c r="B98" s="95" t="s">
        <v>322</v>
      </c>
      <c r="C98" s="95" t="s">
        <v>343</v>
      </c>
      <c r="D98" s="95" t="s">
        <v>403</v>
      </c>
      <c r="E98" s="95" t="s">
        <v>327</v>
      </c>
      <c r="F98" s="80">
        <v>1558203</v>
      </c>
      <c r="G98" s="80">
        <v>0</v>
      </c>
      <c r="H98" s="80">
        <v>0</v>
      </c>
    </row>
    <row r="99" spans="1:8" ht="63" x14ac:dyDescent="0.25">
      <c r="A99" s="95" t="s">
        <v>1475</v>
      </c>
      <c r="B99" s="95" t="s">
        <v>322</v>
      </c>
      <c r="C99" s="95" t="s">
        <v>343</v>
      </c>
      <c r="D99" s="95" t="s">
        <v>1349</v>
      </c>
      <c r="E99" s="95"/>
      <c r="F99" s="80">
        <v>13473684.24</v>
      </c>
      <c r="G99" s="80">
        <v>0</v>
      </c>
      <c r="H99" s="80">
        <v>0</v>
      </c>
    </row>
    <row r="100" spans="1:8" ht="63" x14ac:dyDescent="0.25">
      <c r="A100" s="95" t="s">
        <v>326</v>
      </c>
      <c r="B100" s="95" t="s">
        <v>322</v>
      </c>
      <c r="C100" s="95" t="s">
        <v>343</v>
      </c>
      <c r="D100" s="95" t="s">
        <v>1349</v>
      </c>
      <c r="E100" s="95" t="s">
        <v>327</v>
      </c>
      <c r="F100" s="80">
        <v>13473684.24</v>
      </c>
      <c r="G100" s="80">
        <v>0</v>
      </c>
      <c r="H100" s="80">
        <v>0</v>
      </c>
    </row>
    <row r="101" spans="1:8" ht="63" x14ac:dyDescent="0.25">
      <c r="A101" s="95" t="s">
        <v>1451</v>
      </c>
      <c r="B101" s="95" t="s">
        <v>322</v>
      </c>
      <c r="C101" s="95" t="s">
        <v>343</v>
      </c>
      <c r="D101" s="95" t="s">
        <v>1510</v>
      </c>
      <c r="E101" s="95"/>
      <c r="F101" s="80">
        <v>9200000</v>
      </c>
      <c r="G101" s="80">
        <v>0</v>
      </c>
      <c r="H101" s="80">
        <v>0</v>
      </c>
    </row>
    <row r="102" spans="1:8" ht="63" x14ac:dyDescent="0.25">
      <c r="A102" s="95" t="s">
        <v>326</v>
      </c>
      <c r="B102" s="95" t="s">
        <v>322</v>
      </c>
      <c r="C102" s="95" t="s">
        <v>343</v>
      </c>
      <c r="D102" s="95" t="s">
        <v>1510</v>
      </c>
      <c r="E102" s="95" t="s">
        <v>327</v>
      </c>
      <c r="F102" s="80">
        <v>9200000</v>
      </c>
      <c r="G102" s="80">
        <v>0</v>
      </c>
      <c r="H102" s="80">
        <v>0</v>
      </c>
    </row>
    <row r="103" spans="1:8" ht="31.5" x14ac:dyDescent="0.25">
      <c r="A103" s="95" t="s">
        <v>357</v>
      </c>
      <c r="B103" s="95" t="s">
        <v>322</v>
      </c>
      <c r="C103" s="95" t="s">
        <v>358</v>
      </c>
      <c r="D103" s="95" t="s">
        <v>399</v>
      </c>
      <c r="E103" s="95"/>
      <c r="F103" s="80">
        <v>3992307</v>
      </c>
      <c r="G103" s="80">
        <v>0</v>
      </c>
      <c r="H103" s="80">
        <v>0</v>
      </c>
    </row>
    <row r="104" spans="1:8" ht="63" x14ac:dyDescent="0.25">
      <c r="A104" s="95" t="s">
        <v>400</v>
      </c>
      <c r="B104" s="95" t="s">
        <v>322</v>
      </c>
      <c r="C104" s="95" t="s">
        <v>358</v>
      </c>
      <c r="D104" s="95" t="s">
        <v>401</v>
      </c>
      <c r="E104" s="95"/>
      <c r="F104" s="80">
        <v>3820707</v>
      </c>
      <c r="G104" s="80">
        <v>0</v>
      </c>
      <c r="H104" s="80">
        <v>0</v>
      </c>
    </row>
    <row r="105" spans="1:8" ht="63" x14ac:dyDescent="0.25">
      <c r="A105" s="95" t="s">
        <v>326</v>
      </c>
      <c r="B105" s="95" t="s">
        <v>322</v>
      </c>
      <c r="C105" s="95" t="s">
        <v>358</v>
      </c>
      <c r="D105" s="95" t="s">
        <v>401</v>
      </c>
      <c r="E105" s="95" t="s">
        <v>327</v>
      </c>
      <c r="F105" s="80">
        <v>3820707</v>
      </c>
      <c r="G105" s="80">
        <v>0</v>
      </c>
      <c r="H105" s="80">
        <v>0</v>
      </c>
    </row>
    <row r="106" spans="1:8" ht="47.25" x14ac:dyDescent="0.25">
      <c r="A106" s="95" t="s">
        <v>402</v>
      </c>
      <c r="B106" s="95" t="s">
        <v>322</v>
      </c>
      <c r="C106" s="95" t="s">
        <v>358</v>
      </c>
      <c r="D106" s="95" t="s">
        <v>403</v>
      </c>
      <c r="E106" s="95"/>
      <c r="F106" s="80">
        <v>171600</v>
      </c>
      <c r="G106" s="80">
        <v>0</v>
      </c>
      <c r="H106" s="80">
        <v>0</v>
      </c>
    </row>
    <row r="107" spans="1:8" ht="63" x14ac:dyDescent="0.25">
      <c r="A107" s="95" t="s">
        <v>326</v>
      </c>
      <c r="B107" s="95" t="s">
        <v>322</v>
      </c>
      <c r="C107" s="95" t="s">
        <v>358</v>
      </c>
      <c r="D107" s="95" t="s">
        <v>403</v>
      </c>
      <c r="E107" s="95" t="s">
        <v>327</v>
      </c>
      <c r="F107" s="80">
        <v>171600</v>
      </c>
      <c r="G107" s="80">
        <v>0</v>
      </c>
      <c r="H107" s="80">
        <v>0</v>
      </c>
    </row>
    <row r="108" spans="1:8" ht="63" x14ac:dyDescent="0.25">
      <c r="A108" s="95" t="s">
        <v>404</v>
      </c>
      <c r="B108" s="95"/>
      <c r="C108" s="95"/>
      <c r="D108" s="95" t="s">
        <v>405</v>
      </c>
      <c r="E108" s="95"/>
      <c r="F108" s="80">
        <v>1262993.8999999999</v>
      </c>
      <c r="G108" s="80">
        <v>0</v>
      </c>
      <c r="H108" s="80">
        <v>0</v>
      </c>
    </row>
    <row r="109" spans="1:8" x14ac:dyDescent="0.25">
      <c r="A109" s="95" t="s">
        <v>342</v>
      </c>
      <c r="B109" s="95" t="s">
        <v>322</v>
      </c>
      <c r="C109" s="95" t="s">
        <v>343</v>
      </c>
      <c r="D109" s="95" t="s">
        <v>405</v>
      </c>
      <c r="E109" s="95"/>
      <c r="F109" s="80">
        <v>313993.90000000002</v>
      </c>
      <c r="G109" s="80">
        <v>0</v>
      </c>
      <c r="H109" s="80">
        <v>0</v>
      </c>
    </row>
    <row r="110" spans="1:8" ht="63" x14ac:dyDescent="0.25">
      <c r="A110" s="95" t="s">
        <v>406</v>
      </c>
      <c r="B110" s="95" t="s">
        <v>322</v>
      </c>
      <c r="C110" s="95" t="s">
        <v>343</v>
      </c>
      <c r="D110" s="95" t="s">
        <v>407</v>
      </c>
      <c r="E110" s="95"/>
      <c r="F110" s="80">
        <v>63993.9</v>
      </c>
      <c r="G110" s="80">
        <v>0</v>
      </c>
      <c r="H110" s="80">
        <v>0</v>
      </c>
    </row>
    <row r="111" spans="1:8" ht="63" x14ac:dyDescent="0.25">
      <c r="A111" s="95" t="s">
        <v>386</v>
      </c>
      <c r="B111" s="95" t="s">
        <v>322</v>
      </c>
      <c r="C111" s="95" t="s">
        <v>343</v>
      </c>
      <c r="D111" s="95" t="s">
        <v>407</v>
      </c>
      <c r="E111" s="95" t="s">
        <v>387</v>
      </c>
      <c r="F111" s="80">
        <v>63993.9</v>
      </c>
      <c r="G111" s="80">
        <v>0</v>
      </c>
      <c r="H111" s="80">
        <v>0</v>
      </c>
    </row>
    <row r="112" spans="1:8" ht="63" x14ac:dyDescent="0.25">
      <c r="A112" s="95" t="s">
        <v>408</v>
      </c>
      <c r="B112" s="95" t="s">
        <v>322</v>
      </c>
      <c r="C112" s="95" t="s">
        <v>343</v>
      </c>
      <c r="D112" s="95" t="s">
        <v>409</v>
      </c>
      <c r="E112" s="95"/>
      <c r="F112" s="80">
        <v>250000</v>
      </c>
      <c r="G112" s="80">
        <v>0</v>
      </c>
      <c r="H112" s="80">
        <v>0</v>
      </c>
    </row>
    <row r="113" spans="1:8" ht="63" x14ac:dyDescent="0.25">
      <c r="A113" s="95" t="s">
        <v>326</v>
      </c>
      <c r="B113" s="95" t="s">
        <v>322</v>
      </c>
      <c r="C113" s="95" t="s">
        <v>343</v>
      </c>
      <c r="D113" s="95" t="s">
        <v>409</v>
      </c>
      <c r="E113" s="95" t="s">
        <v>327</v>
      </c>
      <c r="F113" s="80">
        <v>250000</v>
      </c>
      <c r="G113" s="80">
        <v>0</v>
      </c>
      <c r="H113" s="80">
        <v>0</v>
      </c>
    </row>
    <row r="114" spans="1:8" ht="31.5" x14ac:dyDescent="0.25">
      <c r="A114" s="95" t="s">
        <v>357</v>
      </c>
      <c r="B114" s="95" t="s">
        <v>322</v>
      </c>
      <c r="C114" s="95" t="s">
        <v>358</v>
      </c>
      <c r="D114" s="95" t="s">
        <v>405</v>
      </c>
      <c r="E114" s="95"/>
      <c r="F114" s="80">
        <v>949000</v>
      </c>
      <c r="G114" s="80">
        <v>0</v>
      </c>
      <c r="H114" s="80">
        <v>0</v>
      </c>
    </row>
    <row r="115" spans="1:8" ht="47.25" x14ac:dyDescent="0.25">
      <c r="A115" s="95" t="s">
        <v>410</v>
      </c>
      <c r="B115" s="95" t="s">
        <v>322</v>
      </c>
      <c r="C115" s="95" t="s">
        <v>358</v>
      </c>
      <c r="D115" s="95" t="s">
        <v>411</v>
      </c>
      <c r="E115" s="95"/>
      <c r="F115" s="80">
        <v>200000</v>
      </c>
      <c r="G115" s="80">
        <v>0</v>
      </c>
      <c r="H115" s="80">
        <v>0</v>
      </c>
    </row>
    <row r="116" spans="1:8" ht="63" x14ac:dyDescent="0.25">
      <c r="A116" s="95" t="s">
        <v>326</v>
      </c>
      <c r="B116" s="95" t="s">
        <v>322</v>
      </c>
      <c r="C116" s="95" t="s">
        <v>358</v>
      </c>
      <c r="D116" s="95" t="s">
        <v>411</v>
      </c>
      <c r="E116" s="95" t="s">
        <v>327</v>
      </c>
      <c r="F116" s="80">
        <v>200000</v>
      </c>
      <c r="G116" s="80">
        <v>0</v>
      </c>
      <c r="H116" s="80">
        <v>0</v>
      </c>
    </row>
    <row r="117" spans="1:8" ht="78.75" x14ac:dyDescent="0.25">
      <c r="A117" s="95" t="s">
        <v>412</v>
      </c>
      <c r="B117" s="95" t="s">
        <v>322</v>
      </c>
      <c r="C117" s="95" t="s">
        <v>358</v>
      </c>
      <c r="D117" s="95" t="s">
        <v>1250</v>
      </c>
      <c r="E117" s="95"/>
      <c r="F117" s="80">
        <v>689000</v>
      </c>
      <c r="G117" s="80">
        <v>0</v>
      </c>
      <c r="H117" s="80">
        <v>0</v>
      </c>
    </row>
    <row r="118" spans="1:8" ht="63" x14ac:dyDescent="0.25">
      <c r="A118" s="95" t="s">
        <v>326</v>
      </c>
      <c r="B118" s="95" t="s">
        <v>322</v>
      </c>
      <c r="C118" s="95" t="s">
        <v>358</v>
      </c>
      <c r="D118" s="95" t="s">
        <v>1250</v>
      </c>
      <c r="E118" s="95" t="s">
        <v>327</v>
      </c>
      <c r="F118" s="80">
        <v>689000</v>
      </c>
      <c r="G118" s="80">
        <v>0</v>
      </c>
      <c r="H118" s="80">
        <v>0</v>
      </c>
    </row>
    <row r="119" spans="1:8" ht="31.5" x14ac:dyDescent="0.25">
      <c r="A119" s="95" t="s">
        <v>413</v>
      </c>
      <c r="B119" s="95" t="s">
        <v>322</v>
      </c>
      <c r="C119" s="95" t="s">
        <v>358</v>
      </c>
      <c r="D119" s="95" t="s">
        <v>414</v>
      </c>
      <c r="E119" s="95"/>
      <c r="F119" s="80">
        <v>60000</v>
      </c>
      <c r="G119" s="80">
        <v>0</v>
      </c>
      <c r="H119" s="80">
        <v>0</v>
      </c>
    </row>
    <row r="120" spans="1:8" ht="63" x14ac:dyDescent="0.25">
      <c r="A120" s="95" t="s">
        <v>326</v>
      </c>
      <c r="B120" s="95" t="s">
        <v>322</v>
      </c>
      <c r="C120" s="95" t="s">
        <v>358</v>
      </c>
      <c r="D120" s="95" t="s">
        <v>414</v>
      </c>
      <c r="E120" s="95" t="s">
        <v>327</v>
      </c>
      <c r="F120" s="80">
        <v>60000</v>
      </c>
      <c r="G120" s="80">
        <v>0</v>
      </c>
      <c r="H120" s="80">
        <v>0</v>
      </c>
    </row>
    <row r="121" spans="1:8" ht="78.75" x14ac:dyDescent="0.25">
      <c r="A121" s="95" t="s">
        <v>415</v>
      </c>
      <c r="B121" s="95"/>
      <c r="C121" s="95"/>
      <c r="D121" s="95" t="s">
        <v>416</v>
      </c>
      <c r="E121" s="95"/>
      <c r="F121" s="80">
        <v>50538437.340000004</v>
      </c>
      <c r="G121" s="80">
        <v>44578527.060000002</v>
      </c>
      <c r="H121" s="80">
        <v>45700509.909999996</v>
      </c>
    </row>
    <row r="122" spans="1:8" x14ac:dyDescent="0.25">
      <c r="A122" s="95" t="s">
        <v>342</v>
      </c>
      <c r="B122" s="95" t="s">
        <v>322</v>
      </c>
      <c r="C122" s="95" t="s">
        <v>343</v>
      </c>
      <c r="D122" s="95" t="s">
        <v>416</v>
      </c>
      <c r="E122" s="95"/>
      <c r="F122" s="80">
        <v>40477404.880000003</v>
      </c>
      <c r="G122" s="80">
        <v>39946248.020000003</v>
      </c>
      <c r="H122" s="80">
        <v>41068230.869999997</v>
      </c>
    </row>
    <row r="123" spans="1:8" ht="94.5" x14ac:dyDescent="0.25">
      <c r="A123" s="95" t="s">
        <v>417</v>
      </c>
      <c r="B123" s="95" t="s">
        <v>322</v>
      </c>
      <c r="C123" s="95" t="s">
        <v>343</v>
      </c>
      <c r="D123" s="95" t="s">
        <v>418</v>
      </c>
      <c r="E123" s="95"/>
      <c r="F123" s="80">
        <v>1324289.1200000001</v>
      </c>
      <c r="G123" s="80">
        <v>0</v>
      </c>
      <c r="H123" s="80">
        <v>0</v>
      </c>
    </row>
    <row r="124" spans="1:8" ht="63" x14ac:dyDescent="0.25">
      <c r="A124" s="95" t="s">
        <v>326</v>
      </c>
      <c r="B124" s="95" t="s">
        <v>322</v>
      </c>
      <c r="C124" s="95" t="s">
        <v>343</v>
      </c>
      <c r="D124" s="95" t="s">
        <v>418</v>
      </c>
      <c r="E124" s="95" t="s">
        <v>327</v>
      </c>
      <c r="F124" s="80">
        <v>1324289.1200000001</v>
      </c>
      <c r="G124" s="80">
        <v>0</v>
      </c>
      <c r="H124" s="80">
        <v>0</v>
      </c>
    </row>
    <row r="125" spans="1:8" ht="220.5" x14ac:dyDescent="0.25">
      <c r="A125" s="95" t="s">
        <v>1251</v>
      </c>
      <c r="B125" s="95" t="s">
        <v>322</v>
      </c>
      <c r="C125" s="95" t="s">
        <v>343</v>
      </c>
      <c r="D125" s="95" t="s">
        <v>419</v>
      </c>
      <c r="E125" s="95"/>
      <c r="F125" s="80">
        <v>38409619.340000004</v>
      </c>
      <c r="G125" s="80">
        <v>39946248.020000003</v>
      </c>
      <c r="H125" s="80">
        <v>41068230.869999997</v>
      </c>
    </row>
    <row r="126" spans="1:8" ht="63" x14ac:dyDescent="0.25">
      <c r="A126" s="95" t="s">
        <v>326</v>
      </c>
      <c r="B126" s="95" t="s">
        <v>322</v>
      </c>
      <c r="C126" s="95" t="s">
        <v>343</v>
      </c>
      <c r="D126" s="95" t="s">
        <v>419</v>
      </c>
      <c r="E126" s="95" t="s">
        <v>327</v>
      </c>
      <c r="F126" s="80">
        <v>38409619.340000004</v>
      </c>
      <c r="G126" s="80">
        <v>39946248.020000003</v>
      </c>
      <c r="H126" s="80">
        <v>41068230.869999997</v>
      </c>
    </row>
    <row r="127" spans="1:8" ht="157.5" x14ac:dyDescent="0.25">
      <c r="A127" s="95" t="s">
        <v>1395</v>
      </c>
      <c r="B127" s="95" t="s">
        <v>322</v>
      </c>
      <c r="C127" s="95" t="s">
        <v>343</v>
      </c>
      <c r="D127" s="95" t="s">
        <v>1396</v>
      </c>
      <c r="E127" s="95"/>
      <c r="F127" s="80">
        <v>743496.42</v>
      </c>
      <c r="G127" s="80">
        <v>0</v>
      </c>
      <c r="H127" s="80">
        <v>0</v>
      </c>
    </row>
    <row r="128" spans="1:8" ht="63" x14ac:dyDescent="0.25">
      <c r="A128" s="95" t="s">
        <v>326</v>
      </c>
      <c r="B128" s="95" t="s">
        <v>322</v>
      </c>
      <c r="C128" s="95" t="s">
        <v>343</v>
      </c>
      <c r="D128" s="95" t="s">
        <v>1396</v>
      </c>
      <c r="E128" s="95" t="s">
        <v>327</v>
      </c>
      <c r="F128" s="80">
        <v>743496.42</v>
      </c>
      <c r="G128" s="80">
        <v>0</v>
      </c>
      <c r="H128" s="80">
        <v>0</v>
      </c>
    </row>
    <row r="129" spans="1:8" x14ac:dyDescent="0.25">
      <c r="A129" s="95" t="s">
        <v>420</v>
      </c>
      <c r="B129" s="95" t="s">
        <v>421</v>
      </c>
      <c r="C129" s="95" t="s">
        <v>422</v>
      </c>
      <c r="D129" s="95" t="s">
        <v>416</v>
      </c>
      <c r="E129" s="95"/>
      <c r="F129" s="80">
        <v>10061032.460000001</v>
      </c>
      <c r="G129" s="80">
        <v>4632279.04</v>
      </c>
      <c r="H129" s="80">
        <v>4632279.04</v>
      </c>
    </row>
    <row r="130" spans="1:8" ht="173.25" x14ac:dyDescent="0.25">
      <c r="A130" s="95" t="s">
        <v>423</v>
      </c>
      <c r="B130" s="95" t="s">
        <v>421</v>
      </c>
      <c r="C130" s="95" t="s">
        <v>422</v>
      </c>
      <c r="D130" s="95" t="s">
        <v>424</v>
      </c>
      <c r="E130" s="95"/>
      <c r="F130" s="80">
        <v>10061032.460000001</v>
      </c>
      <c r="G130" s="80">
        <v>4632279.04</v>
      </c>
      <c r="H130" s="80">
        <v>4632279.04</v>
      </c>
    </row>
    <row r="131" spans="1:8" ht="63" x14ac:dyDescent="0.25">
      <c r="A131" s="95" t="s">
        <v>386</v>
      </c>
      <c r="B131" s="95" t="s">
        <v>421</v>
      </c>
      <c r="C131" s="95" t="s">
        <v>422</v>
      </c>
      <c r="D131" s="95" t="s">
        <v>424</v>
      </c>
      <c r="E131" s="95" t="s">
        <v>387</v>
      </c>
      <c r="F131" s="80">
        <v>148685.21</v>
      </c>
      <c r="G131" s="80">
        <v>68457.33</v>
      </c>
      <c r="H131" s="80">
        <v>68457.33</v>
      </c>
    </row>
    <row r="132" spans="1:8" ht="31.5" x14ac:dyDescent="0.25">
      <c r="A132" s="95" t="s">
        <v>425</v>
      </c>
      <c r="B132" s="95" t="s">
        <v>421</v>
      </c>
      <c r="C132" s="95" t="s">
        <v>422</v>
      </c>
      <c r="D132" s="95" t="s">
        <v>424</v>
      </c>
      <c r="E132" s="95" t="s">
        <v>426</v>
      </c>
      <c r="F132" s="80">
        <v>9912347.25</v>
      </c>
      <c r="G132" s="80">
        <v>4563821.71</v>
      </c>
      <c r="H132" s="80">
        <v>4563821.71</v>
      </c>
    </row>
    <row r="133" spans="1:8" ht="31.5" x14ac:dyDescent="0.25">
      <c r="A133" s="95" t="s">
        <v>1206</v>
      </c>
      <c r="B133" s="95"/>
      <c r="C133" s="95"/>
      <c r="D133" s="95" t="s">
        <v>1188</v>
      </c>
      <c r="E133" s="95"/>
      <c r="F133" s="80">
        <v>0</v>
      </c>
      <c r="G133" s="80">
        <v>0</v>
      </c>
      <c r="H133" s="80">
        <v>21110987.440000001</v>
      </c>
    </row>
    <row r="134" spans="1:8" x14ac:dyDescent="0.25">
      <c r="A134" s="95" t="s">
        <v>342</v>
      </c>
      <c r="B134" s="95" t="s">
        <v>322</v>
      </c>
      <c r="C134" s="95" t="s">
        <v>343</v>
      </c>
      <c r="D134" s="95" t="s">
        <v>1188</v>
      </c>
      <c r="E134" s="95"/>
      <c r="F134" s="80">
        <v>0</v>
      </c>
      <c r="G134" s="80">
        <v>0</v>
      </c>
      <c r="H134" s="80">
        <v>21110987.440000001</v>
      </c>
    </row>
    <row r="135" spans="1:8" ht="31.5" x14ac:dyDescent="0.25">
      <c r="A135" s="95" t="s">
        <v>1207</v>
      </c>
      <c r="B135" s="95" t="s">
        <v>322</v>
      </c>
      <c r="C135" s="95" t="s">
        <v>343</v>
      </c>
      <c r="D135" s="95" t="s">
        <v>1190</v>
      </c>
      <c r="E135" s="95"/>
      <c r="F135" s="80">
        <v>0</v>
      </c>
      <c r="G135" s="80">
        <v>0</v>
      </c>
      <c r="H135" s="80">
        <v>21110987.440000001</v>
      </c>
    </row>
    <row r="136" spans="1:8" ht="63" x14ac:dyDescent="0.25">
      <c r="A136" s="95" t="s">
        <v>326</v>
      </c>
      <c r="B136" s="95" t="s">
        <v>322</v>
      </c>
      <c r="C136" s="95" t="s">
        <v>343</v>
      </c>
      <c r="D136" s="95" t="s">
        <v>1190</v>
      </c>
      <c r="E136" s="95" t="s">
        <v>327</v>
      </c>
      <c r="F136" s="80">
        <v>0</v>
      </c>
      <c r="G136" s="80">
        <v>0</v>
      </c>
      <c r="H136" s="80">
        <v>21110987.440000001</v>
      </c>
    </row>
    <row r="137" spans="1:8" ht="31.5" x14ac:dyDescent="0.25">
      <c r="A137" s="95" t="s">
        <v>427</v>
      </c>
      <c r="B137" s="95"/>
      <c r="C137" s="95"/>
      <c r="D137" s="95" t="s">
        <v>428</v>
      </c>
      <c r="E137" s="95"/>
      <c r="F137" s="80">
        <v>985064.8</v>
      </c>
      <c r="G137" s="80">
        <v>0</v>
      </c>
      <c r="H137" s="80">
        <v>0</v>
      </c>
    </row>
    <row r="138" spans="1:8" ht="31.5" x14ac:dyDescent="0.25">
      <c r="A138" s="95" t="s">
        <v>357</v>
      </c>
      <c r="B138" s="95" t="s">
        <v>322</v>
      </c>
      <c r="C138" s="95" t="s">
        <v>358</v>
      </c>
      <c r="D138" s="95" t="s">
        <v>428</v>
      </c>
      <c r="E138" s="95"/>
      <c r="F138" s="80">
        <v>985064.8</v>
      </c>
      <c r="G138" s="80">
        <v>0</v>
      </c>
      <c r="H138" s="80">
        <v>0</v>
      </c>
    </row>
    <row r="139" spans="1:8" ht="94.5" x14ac:dyDescent="0.25">
      <c r="A139" s="95" t="s">
        <v>429</v>
      </c>
      <c r="B139" s="95" t="s">
        <v>322</v>
      </c>
      <c r="C139" s="95" t="s">
        <v>358</v>
      </c>
      <c r="D139" s="95" t="s">
        <v>430</v>
      </c>
      <c r="E139" s="95"/>
      <c r="F139" s="80">
        <v>985064.8</v>
      </c>
      <c r="G139" s="80">
        <v>0</v>
      </c>
      <c r="H139" s="80">
        <v>0</v>
      </c>
    </row>
    <row r="140" spans="1:8" ht="63" x14ac:dyDescent="0.25">
      <c r="A140" s="95" t="s">
        <v>326</v>
      </c>
      <c r="B140" s="95" t="s">
        <v>322</v>
      </c>
      <c r="C140" s="95" t="s">
        <v>358</v>
      </c>
      <c r="D140" s="95" t="s">
        <v>430</v>
      </c>
      <c r="E140" s="95" t="s">
        <v>327</v>
      </c>
      <c r="F140" s="80">
        <v>985064.8</v>
      </c>
      <c r="G140" s="80">
        <v>0</v>
      </c>
      <c r="H140" s="80">
        <v>0</v>
      </c>
    </row>
    <row r="141" spans="1:8" ht="63" x14ac:dyDescent="0.25">
      <c r="A141" s="95" t="s">
        <v>431</v>
      </c>
      <c r="B141" s="95"/>
      <c r="C141" s="95"/>
      <c r="D141" s="95" t="s">
        <v>432</v>
      </c>
      <c r="E141" s="95"/>
      <c r="F141" s="80">
        <v>76910402.489999995</v>
      </c>
      <c r="G141" s="80">
        <v>42985847.880000003</v>
      </c>
      <c r="H141" s="80">
        <v>43215955.719999999</v>
      </c>
    </row>
    <row r="142" spans="1:8" x14ac:dyDescent="0.25">
      <c r="A142" s="95" t="s">
        <v>433</v>
      </c>
      <c r="B142" s="95"/>
      <c r="C142" s="95"/>
      <c r="D142" s="95" t="s">
        <v>434</v>
      </c>
      <c r="E142" s="95"/>
      <c r="F142" s="80">
        <v>35228495.799999997</v>
      </c>
      <c r="G142" s="80">
        <v>20007027.460000001</v>
      </c>
      <c r="H142" s="80">
        <v>20259111.309999999</v>
      </c>
    </row>
    <row r="143" spans="1:8" ht="47.25" x14ac:dyDescent="0.25">
      <c r="A143" s="95" t="s">
        <v>435</v>
      </c>
      <c r="B143" s="95"/>
      <c r="C143" s="95"/>
      <c r="D143" s="95" t="s">
        <v>436</v>
      </c>
      <c r="E143" s="95"/>
      <c r="F143" s="80">
        <v>29828920.140000001</v>
      </c>
      <c r="G143" s="80">
        <v>17194433.210000001</v>
      </c>
      <c r="H143" s="80">
        <v>17404864.390000001</v>
      </c>
    </row>
    <row r="144" spans="1:8" x14ac:dyDescent="0.25">
      <c r="A144" s="95" t="s">
        <v>437</v>
      </c>
      <c r="B144" s="95" t="s">
        <v>438</v>
      </c>
      <c r="C144" s="95" t="s">
        <v>323</v>
      </c>
      <c r="D144" s="95" t="s">
        <v>436</v>
      </c>
      <c r="E144" s="95"/>
      <c r="F144" s="80">
        <v>29828920.140000001</v>
      </c>
      <c r="G144" s="80">
        <v>17194433.210000001</v>
      </c>
      <c r="H144" s="80">
        <v>17404864.390000001</v>
      </c>
    </row>
    <row r="145" spans="1:8" ht="47.25" x14ac:dyDescent="0.25">
      <c r="A145" s="95" t="s">
        <v>324</v>
      </c>
      <c r="B145" s="95" t="s">
        <v>438</v>
      </c>
      <c r="C145" s="95" t="s">
        <v>323</v>
      </c>
      <c r="D145" s="95" t="s">
        <v>439</v>
      </c>
      <c r="E145" s="95"/>
      <c r="F145" s="80">
        <v>2603590.66</v>
      </c>
      <c r="G145" s="80">
        <v>207777.09</v>
      </c>
      <c r="H145" s="80">
        <v>422791.43</v>
      </c>
    </row>
    <row r="146" spans="1:8" ht="63" x14ac:dyDescent="0.25">
      <c r="A146" s="95" t="s">
        <v>326</v>
      </c>
      <c r="B146" s="95" t="s">
        <v>438</v>
      </c>
      <c r="C146" s="95" t="s">
        <v>323</v>
      </c>
      <c r="D146" s="95" t="s">
        <v>439</v>
      </c>
      <c r="E146" s="95" t="s">
        <v>327</v>
      </c>
      <c r="F146" s="80">
        <v>2603590.66</v>
      </c>
      <c r="G146" s="80">
        <v>207777.09</v>
      </c>
      <c r="H146" s="80">
        <v>422791.43</v>
      </c>
    </row>
    <row r="147" spans="1:8" ht="78.75" x14ac:dyDescent="0.25">
      <c r="A147" s="95" t="s">
        <v>440</v>
      </c>
      <c r="B147" s="95" t="s">
        <v>438</v>
      </c>
      <c r="C147" s="95" t="s">
        <v>323</v>
      </c>
      <c r="D147" s="95" t="s">
        <v>441</v>
      </c>
      <c r="E147" s="95"/>
      <c r="F147" s="80">
        <v>15282028.560000001</v>
      </c>
      <c r="G147" s="80">
        <v>15706339.27</v>
      </c>
      <c r="H147" s="80">
        <v>15706339.27</v>
      </c>
    </row>
    <row r="148" spans="1:8" ht="63" x14ac:dyDescent="0.25">
      <c r="A148" s="95" t="s">
        <v>326</v>
      </c>
      <c r="B148" s="95" t="s">
        <v>438</v>
      </c>
      <c r="C148" s="95" t="s">
        <v>323</v>
      </c>
      <c r="D148" s="95" t="s">
        <v>441</v>
      </c>
      <c r="E148" s="95" t="s">
        <v>327</v>
      </c>
      <c r="F148" s="80">
        <v>15282028.560000001</v>
      </c>
      <c r="G148" s="80">
        <v>15706339.27</v>
      </c>
      <c r="H148" s="80">
        <v>15706339.27</v>
      </c>
    </row>
    <row r="149" spans="1:8" ht="63" x14ac:dyDescent="0.25">
      <c r="A149" s="95" t="s">
        <v>442</v>
      </c>
      <c r="B149" s="95" t="s">
        <v>438</v>
      </c>
      <c r="C149" s="95" t="s">
        <v>323</v>
      </c>
      <c r="D149" s="95" t="s">
        <v>443</v>
      </c>
      <c r="E149" s="95"/>
      <c r="F149" s="80">
        <v>438135.84</v>
      </c>
      <c r="G149" s="80">
        <v>924500</v>
      </c>
      <c r="H149" s="80">
        <v>924500</v>
      </c>
    </row>
    <row r="150" spans="1:8" ht="63" x14ac:dyDescent="0.25">
      <c r="A150" s="95" t="s">
        <v>326</v>
      </c>
      <c r="B150" s="95" t="s">
        <v>438</v>
      </c>
      <c r="C150" s="95" t="s">
        <v>323</v>
      </c>
      <c r="D150" s="95" t="s">
        <v>443</v>
      </c>
      <c r="E150" s="95" t="s">
        <v>327</v>
      </c>
      <c r="F150" s="80">
        <v>438135.84</v>
      </c>
      <c r="G150" s="80">
        <v>924500</v>
      </c>
      <c r="H150" s="80">
        <v>924500</v>
      </c>
    </row>
    <row r="151" spans="1:8" ht="31.5" x14ac:dyDescent="0.25">
      <c r="A151" s="95" t="s">
        <v>1208</v>
      </c>
      <c r="B151" s="95" t="s">
        <v>438</v>
      </c>
      <c r="C151" s="95" t="s">
        <v>323</v>
      </c>
      <c r="D151" s="95" t="s">
        <v>1181</v>
      </c>
      <c r="E151" s="95"/>
      <c r="F151" s="80">
        <v>1138800</v>
      </c>
      <c r="G151" s="80">
        <v>0</v>
      </c>
      <c r="H151" s="80">
        <v>0</v>
      </c>
    </row>
    <row r="152" spans="1:8" ht="63" x14ac:dyDescent="0.25">
      <c r="A152" s="95" t="s">
        <v>326</v>
      </c>
      <c r="B152" s="95" t="s">
        <v>438</v>
      </c>
      <c r="C152" s="95" t="s">
        <v>323</v>
      </c>
      <c r="D152" s="95" t="s">
        <v>1181</v>
      </c>
      <c r="E152" s="95" t="s">
        <v>327</v>
      </c>
      <c r="F152" s="80">
        <v>1138800</v>
      </c>
      <c r="G152" s="80">
        <v>0</v>
      </c>
      <c r="H152" s="80">
        <v>0</v>
      </c>
    </row>
    <row r="153" spans="1:8" ht="63" x14ac:dyDescent="0.25">
      <c r="A153" s="95" t="s">
        <v>400</v>
      </c>
      <c r="B153" s="95" t="s">
        <v>438</v>
      </c>
      <c r="C153" s="95" t="s">
        <v>323</v>
      </c>
      <c r="D153" s="95" t="s">
        <v>1350</v>
      </c>
      <c r="E153" s="95"/>
      <c r="F153" s="80">
        <v>476511.4</v>
      </c>
      <c r="G153" s="80">
        <v>0</v>
      </c>
      <c r="H153" s="80">
        <v>0</v>
      </c>
    </row>
    <row r="154" spans="1:8" ht="63" x14ac:dyDescent="0.25">
      <c r="A154" s="95" t="s">
        <v>326</v>
      </c>
      <c r="B154" s="95" t="s">
        <v>438</v>
      </c>
      <c r="C154" s="95" t="s">
        <v>323</v>
      </c>
      <c r="D154" s="95" t="s">
        <v>1350</v>
      </c>
      <c r="E154" s="95" t="s">
        <v>327</v>
      </c>
      <c r="F154" s="80">
        <v>476511.4</v>
      </c>
      <c r="G154" s="80">
        <v>0</v>
      </c>
      <c r="H154" s="80">
        <v>0</v>
      </c>
    </row>
    <row r="155" spans="1:8" ht="110.25" x14ac:dyDescent="0.25">
      <c r="A155" s="95" t="s">
        <v>1397</v>
      </c>
      <c r="B155" s="95" t="s">
        <v>438</v>
      </c>
      <c r="C155" s="95" t="s">
        <v>323</v>
      </c>
      <c r="D155" s="95" t="s">
        <v>1398</v>
      </c>
      <c r="E155" s="95"/>
      <c r="F155" s="80">
        <v>392483.16</v>
      </c>
      <c r="G155" s="80">
        <v>355816.85</v>
      </c>
      <c r="H155" s="80">
        <v>351233.69</v>
      </c>
    </row>
    <row r="156" spans="1:8" ht="63" x14ac:dyDescent="0.25">
      <c r="A156" s="95" t="s">
        <v>326</v>
      </c>
      <c r="B156" s="95" t="s">
        <v>438</v>
      </c>
      <c r="C156" s="95" t="s">
        <v>323</v>
      </c>
      <c r="D156" s="95" t="s">
        <v>1398</v>
      </c>
      <c r="E156" s="95" t="s">
        <v>327</v>
      </c>
      <c r="F156" s="80">
        <v>392483.16</v>
      </c>
      <c r="G156" s="80">
        <v>355816.85</v>
      </c>
      <c r="H156" s="80">
        <v>351233.69</v>
      </c>
    </row>
    <row r="157" spans="1:8" ht="94.5" x14ac:dyDescent="0.25">
      <c r="A157" s="95" t="s">
        <v>444</v>
      </c>
      <c r="B157" s="95" t="s">
        <v>438</v>
      </c>
      <c r="C157" s="95" t="s">
        <v>323</v>
      </c>
      <c r="D157" s="95" t="s">
        <v>445</v>
      </c>
      <c r="E157" s="95"/>
      <c r="F157" s="80">
        <v>9497370.5199999996</v>
      </c>
      <c r="G157" s="80">
        <v>0</v>
      </c>
      <c r="H157" s="80">
        <v>0</v>
      </c>
    </row>
    <row r="158" spans="1:8" ht="63" x14ac:dyDescent="0.25">
      <c r="A158" s="95" t="s">
        <v>326</v>
      </c>
      <c r="B158" s="95" t="s">
        <v>438</v>
      </c>
      <c r="C158" s="95" t="s">
        <v>323</v>
      </c>
      <c r="D158" s="95" t="s">
        <v>445</v>
      </c>
      <c r="E158" s="95" t="s">
        <v>327</v>
      </c>
      <c r="F158" s="80">
        <v>9497370.5199999996</v>
      </c>
      <c r="G158" s="80">
        <v>0</v>
      </c>
      <c r="H158" s="80">
        <v>0</v>
      </c>
    </row>
    <row r="159" spans="1:8" ht="47.25" x14ac:dyDescent="0.25">
      <c r="A159" s="95" t="s">
        <v>446</v>
      </c>
      <c r="B159" s="95"/>
      <c r="C159" s="95"/>
      <c r="D159" s="95" t="s">
        <v>447</v>
      </c>
      <c r="E159" s="95"/>
      <c r="F159" s="80">
        <v>5399575.6600000001</v>
      </c>
      <c r="G159" s="80">
        <v>2812594.25</v>
      </c>
      <c r="H159" s="80">
        <v>2854246.92</v>
      </c>
    </row>
    <row r="160" spans="1:8" ht="31.5" x14ac:dyDescent="0.25">
      <c r="A160" s="95" t="s">
        <v>448</v>
      </c>
      <c r="B160" s="95" t="s">
        <v>323</v>
      </c>
      <c r="C160" s="95" t="s">
        <v>449</v>
      </c>
      <c r="D160" s="95" t="s">
        <v>447</v>
      </c>
      <c r="E160" s="95"/>
      <c r="F160" s="80">
        <v>5399575.6600000001</v>
      </c>
      <c r="G160" s="80">
        <v>2812594.25</v>
      </c>
      <c r="H160" s="80">
        <v>2854246.92</v>
      </c>
    </row>
    <row r="161" spans="1:8" ht="47.25" x14ac:dyDescent="0.25">
      <c r="A161" s="95" t="s">
        <v>324</v>
      </c>
      <c r="B161" s="95" t="s">
        <v>323</v>
      </c>
      <c r="C161" s="95" t="s">
        <v>449</v>
      </c>
      <c r="D161" s="95" t="s">
        <v>450</v>
      </c>
      <c r="E161" s="95"/>
      <c r="F161" s="80">
        <v>869215.42</v>
      </c>
      <c r="G161" s="80">
        <v>170019.76</v>
      </c>
      <c r="H161" s="80">
        <v>211672.43</v>
      </c>
    </row>
    <row r="162" spans="1:8" ht="63" x14ac:dyDescent="0.25">
      <c r="A162" s="95" t="s">
        <v>326</v>
      </c>
      <c r="B162" s="95" t="s">
        <v>323</v>
      </c>
      <c r="C162" s="95" t="s">
        <v>449</v>
      </c>
      <c r="D162" s="95" t="s">
        <v>450</v>
      </c>
      <c r="E162" s="95" t="s">
        <v>327</v>
      </c>
      <c r="F162" s="80">
        <v>869215.42</v>
      </c>
      <c r="G162" s="80">
        <v>170019.76</v>
      </c>
      <c r="H162" s="80">
        <v>211672.43</v>
      </c>
    </row>
    <row r="163" spans="1:8" ht="94.5" x14ac:dyDescent="0.25">
      <c r="A163" s="95" t="s">
        <v>451</v>
      </c>
      <c r="B163" s="95" t="s">
        <v>323</v>
      </c>
      <c r="C163" s="95" t="s">
        <v>449</v>
      </c>
      <c r="D163" s="95" t="s">
        <v>452</v>
      </c>
      <c r="E163" s="95"/>
      <c r="F163" s="80">
        <v>2573766.5499999998</v>
      </c>
      <c r="G163" s="80">
        <v>2642574.4900000002</v>
      </c>
      <c r="H163" s="80">
        <v>2642574.4900000002</v>
      </c>
    </row>
    <row r="164" spans="1:8" ht="63" x14ac:dyDescent="0.25">
      <c r="A164" s="95" t="s">
        <v>326</v>
      </c>
      <c r="B164" s="95" t="s">
        <v>323</v>
      </c>
      <c r="C164" s="95" t="s">
        <v>449</v>
      </c>
      <c r="D164" s="95" t="s">
        <v>452</v>
      </c>
      <c r="E164" s="95" t="s">
        <v>327</v>
      </c>
      <c r="F164" s="80">
        <v>2573766.5499999998</v>
      </c>
      <c r="G164" s="80">
        <v>2642574.4900000002</v>
      </c>
      <c r="H164" s="80">
        <v>2642574.4900000002</v>
      </c>
    </row>
    <row r="165" spans="1:8" ht="94.5" x14ac:dyDescent="0.25">
      <c r="A165" s="95" t="s">
        <v>444</v>
      </c>
      <c r="B165" s="95" t="s">
        <v>323</v>
      </c>
      <c r="C165" s="95" t="s">
        <v>449</v>
      </c>
      <c r="D165" s="95" t="s">
        <v>453</v>
      </c>
      <c r="E165" s="95"/>
      <c r="F165" s="80">
        <v>1956593.69</v>
      </c>
      <c r="G165" s="80">
        <v>0</v>
      </c>
      <c r="H165" s="80">
        <v>0</v>
      </c>
    </row>
    <row r="166" spans="1:8" ht="63" x14ac:dyDescent="0.25">
      <c r="A166" s="95" t="s">
        <v>326</v>
      </c>
      <c r="B166" s="95" t="s">
        <v>323</v>
      </c>
      <c r="C166" s="95" t="s">
        <v>449</v>
      </c>
      <c r="D166" s="95" t="s">
        <v>453</v>
      </c>
      <c r="E166" s="95" t="s">
        <v>327</v>
      </c>
      <c r="F166" s="80">
        <v>1956593.69</v>
      </c>
      <c r="G166" s="80">
        <v>0</v>
      </c>
      <c r="H166" s="80">
        <v>0</v>
      </c>
    </row>
    <row r="167" spans="1:8" ht="31.5" x14ac:dyDescent="0.25">
      <c r="A167" s="95" t="s">
        <v>454</v>
      </c>
      <c r="B167" s="95"/>
      <c r="C167" s="95"/>
      <c r="D167" s="95" t="s">
        <v>455</v>
      </c>
      <c r="E167" s="95"/>
      <c r="F167" s="80">
        <v>36579452.560000002</v>
      </c>
      <c r="G167" s="80">
        <v>19050907.420000002</v>
      </c>
      <c r="H167" s="80">
        <v>19028931.41</v>
      </c>
    </row>
    <row r="168" spans="1:8" ht="63" x14ac:dyDescent="0.25">
      <c r="A168" s="95" t="s">
        <v>456</v>
      </c>
      <c r="B168" s="95"/>
      <c r="C168" s="95"/>
      <c r="D168" s="95" t="s">
        <v>457</v>
      </c>
      <c r="E168" s="95"/>
      <c r="F168" s="80">
        <v>36579452.560000002</v>
      </c>
      <c r="G168" s="80">
        <v>19050907.420000002</v>
      </c>
      <c r="H168" s="80">
        <v>19028931.41</v>
      </c>
    </row>
    <row r="169" spans="1:8" x14ac:dyDescent="0.25">
      <c r="A169" s="95" t="s">
        <v>437</v>
      </c>
      <c r="B169" s="95" t="s">
        <v>438</v>
      </c>
      <c r="C169" s="95" t="s">
        <v>323</v>
      </c>
      <c r="D169" s="95" t="s">
        <v>457</v>
      </c>
      <c r="E169" s="95"/>
      <c r="F169" s="80">
        <v>36579452.560000002</v>
      </c>
      <c r="G169" s="80">
        <v>19050907.420000002</v>
      </c>
      <c r="H169" s="80">
        <v>19028931.41</v>
      </c>
    </row>
    <row r="170" spans="1:8" ht="47.25" x14ac:dyDescent="0.25">
      <c r="A170" s="95" t="s">
        <v>324</v>
      </c>
      <c r="B170" s="95" t="s">
        <v>438</v>
      </c>
      <c r="C170" s="95" t="s">
        <v>323</v>
      </c>
      <c r="D170" s="95" t="s">
        <v>458</v>
      </c>
      <c r="E170" s="95"/>
      <c r="F170" s="80">
        <v>2547566.54</v>
      </c>
      <c r="G170" s="80">
        <v>499371.4</v>
      </c>
      <c r="H170" s="80">
        <v>477395.39</v>
      </c>
    </row>
    <row r="171" spans="1:8" ht="63" x14ac:dyDescent="0.25">
      <c r="A171" s="95" t="s">
        <v>326</v>
      </c>
      <c r="B171" s="95" t="s">
        <v>438</v>
      </c>
      <c r="C171" s="95" t="s">
        <v>323</v>
      </c>
      <c r="D171" s="95" t="s">
        <v>458</v>
      </c>
      <c r="E171" s="95" t="s">
        <v>327</v>
      </c>
      <c r="F171" s="80">
        <v>2547566.54</v>
      </c>
      <c r="G171" s="80">
        <v>499371.4</v>
      </c>
      <c r="H171" s="80">
        <v>477395.39</v>
      </c>
    </row>
    <row r="172" spans="1:8" ht="110.25" x14ac:dyDescent="0.25">
      <c r="A172" s="95" t="s">
        <v>459</v>
      </c>
      <c r="B172" s="95" t="s">
        <v>438</v>
      </c>
      <c r="C172" s="95" t="s">
        <v>323</v>
      </c>
      <c r="D172" s="95" t="s">
        <v>460</v>
      </c>
      <c r="E172" s="95"/>
      <c r="F172" s="80">
        <v>20451073.170000002</v>
      </c>
      <c r="G172" s="80">
        <v>18551536.02</v>
      </c>
      <c r="H172" s="80">
        <v>18551536.02</v>
      </c>
    </row>
    <row r="173" spans="1:8" ht="63" x14ac:dyDescent="0.25">
      <c r="A173" s="95" t="s">
        <v>326</v>
      </c>
      <c r="B173" s="95" t="s">
        <v>438</v>
      </c>
      <c r="C173" s="95" t="s">
        <v>323</v>
      </c>
      <c r="D173" s="95" t="s">
        <v>460</v>
      </c>
      <c r="E173" s="95" t="s">
        <v>327</v>
      </c>
      <c r="F173" s="80">
        <v>20451073.170000002</v>
      </c>
      <c r="G173" s="80">
        <v>18551536.02</v>
      </c>
      <c r="H173" s="80">
        <v>18551536.02</v>
      </c>
    </row>
    <row r="174" spans="1:8" ht="31.5" x14ac:dyDescent="0.25">
      <c r="A174" s="95" t="s">
        <v>461</v>
      </c>
      <c r="B174" s="95" t="s">
        <v>438</v>
      </c>
      <c r="C174" s="95" t="s">
        <v>323</v>
      </c>
      <c r="D174" s="95" t="s">
        <v>462</v>
      </c>
      <c r="E174" s="95"/>
      <c r="F174" s="80">
        <v>1533116</v>
      </c>
      <c r="G174" s="80">
        <v>0</v>
      </c>
      <c r="H174" s="80">
        <v>0</v>
      </c>
    </row>
    <row r="175" spans="1:8" ht="63" x14ac:dyDescent="0.25">
      <c r="A175" s="95" t="s">
        <v>386</v>
      </c>
      <c r="B175" s="95" t="s">
        <v>438</v>
      </c>
      <c r="C175" s="95" t="s">
        <v>323</v>
      </c>
      <c r="D175" s="95" t="s">
        <v>462</v>
      </c>
      <c r="E175" s="95" t="s">
        <v>387</v>
      </c>
      <c r="F175" s="80">
        <v>1503116</v>
      </c>
      <c r="G175" s="80">
        <v>0</v>
      </c>
      <c r="H175" s="80">
        <v>0</v>
      </c>
    </row>
    <row r="176" spans="1:8" ht="31.5" x14ac:dyDescent="0.25">
      <c r="A176" s="95" t="s">
        <v>425</v>
      </c>
      <c r="B176" s="95" t="s">
        <v>438</v>
      </c>
      <c r="C176" s="95" t="s">
        <v>323</v>
      </c>
      <c r="D176" s="95" t="s">
        <v>462</v>
      </c>
      <c r="E176" s="95" t="s">
        <v>426</v>
      </c>
      <c r="F176" s="80">
        <v>30000</v>
      </c>
      <c r="G176" s="80">
        <v>0</v>
      </c>
      <c r="H176" s="80">
        <v>0</v>
      </c>
    </row>
    <row r="177" spans="1:8" ht="31.5" x14ac:dyDescent="0.25">
      <c r="A177" s="95" t="s">
        <v>1208</v>
      </c>
      <c r="B177" s="95" t="s">
        <v>438</v>
      </c>
      <c r="C177" s="95" t="s">
        <v>323</v>
      </c>
      <c r="D177" s="95" t="s">
        <v>1399</v>
      </c>
      <c r="E177" s="95"/>
      <c r="F177" s="80">
        <v>193440</v>
      </c>
      <c r="G177" s="80">
        <v>0</v>
      </c>
      <c r="H177" s="80">
        <v>0</v>
      </c>
    </row>
    <row r="178" spans="1:8" ht="63" x14ac:dyDescent="0.25">
      <c r="A178" s="95" t="s">
        <v>326</v>
      </c>
      <c r="B178" s="95" t="s">
        <v>438</v>
      </c>
      <c r="C178" s="95" t="s">
        <v>323</v>
      </c>
      <c r="D178" s="95" t="s">
        <v>1399</v>
      </c>
      <c r="E178" s="95" t="s">
        <v>327</v>
      </c>
      <c r="F178" s="80">
        <v>193440</v>
      </c>
      <c r="G178" s="80">
        <v>0</v>
      </c>
      <c r="H178" s="80">
        <v>0</v>
      </c>
    </row>
    <row r="179" spans="1:8" ht="63" x14ac:dyDescent="0.25">
      <c r="A179" s="95" t="s">
        <v>400</v>
      </c>
      <c r="B179" s="95" t="s">
        <v>438</v>
      </c>
      <c r="C179" s="95" t="s">
        <v>323</v>
      </c>
      <c r="D179" s="95" t="s">
        <v>1351</v>
      </c>
      <c r="E179" s="95"/>
      <c r="F179" s="80">
        <v>690000</v>
      </c>
      <c r="G179" s="80">
        <v>0</v>
      </c>
      <c r="H179" s="80">
        <v>0</v>
      </c>
    </row>
    <row r="180" spans="1:8" ht="63" x14ac:dyDescent="0.25">
      <c r="A180" s="95" t="s">
        <v>326</v>
      </c>
      <c r="B180" s="95" t="s">
        <v>438</v>
      </c>
      <c r="C180" s="95" t="s">
        <v>323</v>
      </c>
      <c r="D180" s="95" t="s">
        <v>1351</v>
      </c>
      <c r="E180" s="95" t="s">
        <v>327</v>
      </c>
      <c r="F180" s="80">
        <v>690000</v>
      </c>
      <c r="G180" s="80">
        <v>0</v>
      </c>
      <c r="H180" s="80">
        <v>0</v>
      </c>
    </row>
    <row r="181" spans="1:8" ht="94.5" x14ac:dyDescent="0.25">
      <c r="A181" s="95" t="s">
        <v>444</v>
      </c>
      <c r="B181" s="95" t="s">
        <v>438</v>
      </c>
      <c r="C181" s="95" t="s">
        <v>323</v>
      </c>
      <c r="D181" s="95" t="s">
        <v>463</v>
      </c>
      <c r="E181" s="95"/>
      <c r="F181" s="80">
        <v>11164256.85</v>
      </c>
      <c r="G181" s="80">
        <v>0</v>
      </c>
      <c r="H181" s="80">
        <v>0</v>
      </c>
    </row>
    <row r="182" spans="1:8" ht="63" x14ac:dyDescent="0.25">
      <c r="A182" s="95" t="s">
        <v>326</v>
      </c>
      <c r="B182" s="95" t="s">
        <v>438</v>
      </c>
      <c r="C182" s="95" t="s">
        <v>323</v>
      </c>
      <c r="D182" s="95" t="s">
        <v>463</v>
      </c>
      <c r="E182" s="95" t="s">
        <v>327</v>
      </c>
      <c r="F182" s="80">
        <v>11164256.85</v>
      </c>
      <c r="G182" s="80">
        <v>0</v>
      </c>
      <c r="H182" s="80">
        <v>0</v>
      </c>
    </row>
    <row r="183" spans="1:8" ht="47.25" x14ac:dyDescent="0.25">
      <c r="A183" s="95" t="s">
        <v>464</v>
      </c>
      <c r="B183" s="95"/>
      <c r="C183" s="95"/>
      <c r="D183" s="95" t="s">
        <v>465</v>
      </c>
      <c r="E183" s="95"/>
      <c r="F183" s="80">
        <v>50000</v>
      </c>
      <c r="G183" s="80">
        <v>0</v>
      </c>
      <c r="H183" s="80">
        <v>0</v>
      </c>
    </row>
    <row r="184" spans="1:8" ht="110.25" x14ac:dyDescent="0.25">
      <c r="A184" s="95" t="s">
        <v>466</v>
      </c>
      <c r="B184" s="95"/>
      <c r="C184" s="95"/>
      <c r="D184" s="95" t="s">
        <v>467</v>
      </c>
      <c r="E184" s="95"/>
      <c r="F184" s="80">
        <v>50000</v>
      </c>
      <c r="G184" s="80">
        <v>0</v>
      </c>
      <c r="H184" s="80">
        <v>0</v>
      </c>
    </row>
    <row r="185" spans="1:8" ht="31.5" x14ac:dyDescent="0.25">
      <c r="A185" s="95" t="s">
        <v>468</v>
      </c>
      <c r="B185" s="95" t="s">
        <v>422</v>
      </c>
      <c r="C185" s="95" t="s">
        <v>469</v>
      </c>
      <c r="D185" s="95" t="s">
        <v>467</v>
      </c>
      <c r="E185" s="95"/>
      <c r="F185" s="80">
        <v>50000</v>
      </c>
      <c r="G185" s="80">
        <v>0</v>
      </c>
      <c r="H185" s="80">
        <v>0</v>
      </c>
    </row>
    <row r="186" spans="1:8" ht="47.25" x14ac:dyDescent="0.25">
      <c r="A186" s="95" t="s">
        <v>470</v>
      </c>
      <c r="B186" s="95" t="s">
        <v>422</v>
      </c>
      <c r="C186" s="95" t="s">
        <v>469</v>
      </c>
      <c r="D186" s="95" t="s">
        <v>471</v>
      </c>
      <c r="E186" s="95"/>
      <c r="F186" s="80">
        <v>50000</v>
      </c>
      <c r="G186" s="80">
        <v>0</v>
      </c>
      <c r="H186" s="80">
        <v>0</v>
      </c>
    </row>
    <row r="187" spans="1:8" ht="63" x14ac:dyDescent="0.25">
      <c r="A187" s="95" t="s">
        <v>386</v>
      </c>
      <c r="B187" s="95" t="s">
        <v>422</v>
      </c>
      <c r="C187" s="95" t="s">
        <v>469</v>
      </c>
      <c r="D187" s="95" t="s">
        <v>471</v>
      </c>
      <c r="E187" s="95" t="s">
        <v>387</v>
      </c>
      <c r="F187" s="80">
        <v>50000</v>
      </c>
      <c r="G187" s="80">
        <v>0</v>
      </c>
      <c r="H187" s="80">
        <v>0</v>
      </c>
    </row>
    <row r="188" spans="1:8" ht="78.75" x14ac:dyDescent="0.25">
      <c r="A188" s="95" t="s">
        <v>474</v>
      </c>
      <c r="B188" s="95"/>
      <c r="C188" s="95"/>
      <c r="D188" s="95" t="s">
        <v>475</v>
      </c>
      <c r="E188" s="95"/>
      <c r="F188" s="80">
        <v>5052454.13</v>
      </c>
      <c r="G188" s="80">
        <v>3927913</v>
      </c>
      <c r="H188" s="80">
        <v>3927913</v>
      </c>
    </row>
    <row r="189" spans="1:8" ht="33" customHeight="1" x14ac:dyDescent="0.25">
      <c r="A189" s="95" t="s">
        <v>390</v>
      </c>
      <c r="B189" s="95"/>
      <c r="C189" s="95"/>
      <c r="D189" s="95" t="s">
        <v>476</v>
      </c>
      <c r="E189" s="95"/>
      <c r="F189" s="80">
        <v>5052454.13</v>
      </c>
      <c r="G189" s="80">
        <v>3927913</v>
      </c>
      <c r="H189" s="80">
        <v>3927913</v>
      </c>
    </row>
    <row r="190" spans="1:8" ht="31.5" x14ac:dyDescent="0.25">
      <c r="A190" s="95" t="s">
        <v>477</v>
      </c>
      <c r="B190" s="95" t="s">
        <v>438</v>
      </c>
      <c r="C190" s="95" t="s">
        <v>422</v>
      </c>
      <c r="D190" s="95" t="s">
        <v>476</v>
      </c>
      <c r="E190" s="95"/>
      <c r="F190" s="80">
        <v>5052454.13</v>
      </c>
      <c r="G190" s="80">
        <v>3927913</v>
      </c>
      <c r="H190" s="80">
        <v>3927913</v>
      </c>
    </row>
    <row r="191" spans="1:8" ht="63" x14ac:dyDescent="0.25">
      <c r="A191" s="95" t="s">
        <v>392</v>
      </c>
      <c r="B191" s="95" t="s">
        <v>438</v>
      </c>
      <c r="C191" s="95" t="s">
        <v>422</v>
      </c>
      <c r="D191" s="95" t="s">
        <v>478</v>
      </c>
      <c r="E191" s="95"/>
      <c r="F191" s="80">
        <v>5052454.13</v>
      </c>
      <c r="G191" s="80">
        <v>3927913</v>
      </c>
      <c r="H191" s="80">
        <v>3927913</v>
      </c>
    </row>
    <row r="192" spans="1:8" ht="141.75" x14ac:dyDescent="0.25">
      <c r="A192" s="95" t="s">
        <v>384</v>
      </c>
      <c r="B192" s="95" t="s">
        <v>438</v>
      </c>
      <c r="C192" s="95" t="s">
        <v>422</v>
      </c>
      <c r="D192" s="95" t="s">
        <v>478</v>
      </c>
      <c r="E192" s="95" t="s">
        <v>385</v>
      </c>
      <c r="F192" s="80">
        <v>4881199.57</v>
      </c>
      <c r="G192" s="80">
        <v>3927913</v>
      </c>
      <c r="H192" s="80">
        <v>3927913</v>
      </c>
    </row>
    <row r="193" spans="1:8" ht="63" x14ac:dyDescent="0.25">
      <c r="A193" s="95" t="s">
        <v>386</v>
      </c>
      <c r="B193" s="95" t="s">
        <v>438</v>
      </c>
      <c r="C193" s="95" t="s">
        <v>422</v>
      </c>
      <c r="D193" s="95" t="s">
        <v>478</v>
      </c>
      <c r="E193" s="95" t="s">
        <v>387</v>
      </c>
      <c r="F193" s="80">
        <v>168754.56</v>
      </c>
      <c r="G193" s="80">
        <v>0</v>
      </c>
      <c r="H193" s="80">
        <v>0</v>
      </c>
    </row>
    <row r="194" spans="1:8" ht="31.5" x14ac:dyDescent="0.25">
      <c r="A194" s="95" t="s">
        <v>394</v>
      </c>
      <c r="B194" s="95" t="s">
        <v>438</v>
      </c>
      <c r="C194" s="95" t="s">
        <v>422</v>
      </c>
      <c r="D194" s="95" t="s">
        <v>478</v>
      </c>
      <c r="E194" s="95" t="s">
        <v>395</v>
      </c>
      <c r="F194" s="80">
        <v>2500</v>
      </c>
      <c r="G194" s="80">
        <v>0</v>
      </c>
      <c r="H194" s="80">
        <v>0</v>
      </c>
    </row>
    <row r="195" spans="1:8" ht="78.75" x14ac:dyDescent="0.25">
      <c r="A195" s="95" t="s">
        <v>479</v>
      </c>
      <c r="B195" s="95"/>
      <c r="C195" s="95"/>
      <c r="D195" s="95" t="s">
        <v>480</v>
      </c>
      <c r="E195" s="95"/>
      <c r="F195" s="80">
        <v>37785215.659999996</v>
      </c>
      <c r="G195" s="80">
        <v>23851159.690000001</v>
      </c>
      <c r="H195" s="80">
        <v>23853781.199999999</v>
      </c>
    </row>
    <row r="196" spans="1:8" ht="47.25" x14ac:dyDescent="0.25">
      <c r="A196" s="95" t="s">
        <v>481</v>
      </c>
      <c r="B196" s="95"/>
      <c r="C196" s="95"/>
      <c r="D196" s="95" t="s">
        <v>482</v>
      </c>
      <c r="E196" s="95"/>
      <c r="F196" s="80">
        <v>18106572.899999999</v>
      </c>
      <c r="G196" s="80">
        <v>11425994.49</v>
      </c>
      <c r="H196" s="80">
        <v>11364916.189999999</v>
      </c>
    </row>
    <row r="197" spans="1:8" ht="78.75" x14ac:dyDescent="0.25">
      <c r="A197" s="95" t="s">
        <v>483</v>
      </c>
      <c r="B197" s="95"/>
      <c r="C197" s="95"/>
      <c r="D197" s="95" t="s">
        <v>484</v>
      </c>
      <c r="E197" s="95"/>
      <c r="F197" s="80">
        <v>352261.32</v>
      </c>
      <c r="G197" s="80">
        <v>0</v>
      </c>
      <c r="H197" s="80">
        <v>0</v>
      </c>
    </row>
    <row r="198" spans="1:8" x14ac:dyDescent="0.25">
      <c r="A198" s="95" t="s">
        <v>485</v>
      </c>
      <c r="B198" s="95" t="s">
        <v>486</v>
      </c>
      <c r="C198" s="95" t="s">
        <v>343</v>
      </c>
      <c r="D198" s="95" t="s">
        <v>484</v>
      </c>
      <c r="E198" s="95"/>
      <c r="F198" s="80">
        <v>352261.32</v>
      </c>
      <c r="G198" s="80">
        <v>0</v>
      </c>
      <c r="H198" s="80">
        <v>0</v>
      </c>
    </row>
    <row r="199" spans="1:8" ht="110.25" x14ac:dyDescent="0.25">
      <c r="A199" s="95" t="s">
        <v>487</v>
      </c>
      <c r="B199" s="95" t="s">
        <v>486</v>
      </c>
      <c r="C199" s="95" t="s">
        <v>343</v>
      </c>
      <c r="D199" s="95" t="s">
        <v>488</v>
      </c>
      <c r="E199" s="95"/>
      <c r="F199" s="80">
        <v>352261.32</v>
      </c>
      <c r="G199" s="80">
        <v>0</v>
      </c>
      <c r="H199" s="80">
        <v>0</v>
      </c>
    </row>
    <row r="200" spans="1:8" ht="63" x14ac:dyDescent="0.25">
      <c r="A200" s="95" t="s">
        <v>326</v>
      </c>
      <c r="B200" s="95" t="s">
        <v>486</v>
      </c>
      <c r="C200" s="95" t="s">
        <v>343</v>
      </c>
      <c r="D200" s="95" t="s">
        <v>488</v>
      </c>
      <c r="E200" s="95" t="s">
        <v>327</v>
      </c>
      <c r="F200" s="80">
        <v>352261.32</v>
      </c>
      <c r="G200" s="80">
        <v>0</v>
      </c>
      <c r="H200" s="80">
        <v>0</v>
      </c>
    </row>
    <row r="201" spans="1:8" ht="78.75" x14ac:dyDescent="0.25">
      <c r="A201" s="95" t="s">
        <v>489</v>
      </c>
      <c r="B201" s="95"/>
      <c r="C201" s="95"/>
      <c r="D201" s="95" t="s">
        <v>490</v>
      </c>
      <c r="E201" s="95"/>
      <c r="F201" s="80">
        <v>1077582.1100000001</v>
      </c>
      <c r="G201" s="80">
        <v>0</v>
      </c>
      <c r="H201" s="80">
        <v>0</v>
      </c>
    </row>
    <row r="202" spans="1:8" x14ac:dyDescent="0.25">
      <c r="A202" s="95" t="s">
        <v>485</v>
      </c>
      <c r="B202" s="95" t="s">
        <v>486</v>
      </c>
      <c r="C202" s="95" t="s">
        <v>343</v>
      </c>
      <c r="D202" s="95" t="s">
        <v>490</v>
      </c>
      <c r="E202" s="95"/>
      <c r="F202" s="80">
        <v>1077582.1100000001</v>
      </c>
      <c r="G202" s="80">
        <v>0</v>
      </c>
      <c r="H202" s="80">
        <v>0</v>
      </c>
    </row>
    <row r="203" spans="1:8" ht="94.5" x14ac:dyDescent="0.25">
      <c r="A203" s="95" t="s">
        <v>491</v>
      </c>
      <c r="B203" s="95" t="s">
        <v>486</v>
      </c>
      <c r="C203" s="95" t="s">
        <v>343</v>
      </c>
      <c r="D203" s="95" t="s">
        <v>492</v>
      </c>
      <c r="E203" s="95"/>
      <c r="F203" s="80">
        <v>833000</v>
      </c>
      <c r="G203" s="80">
        <v>0</v>
      </c>
      <c r="H203" s="80">
        <v>0</v>
      </c>
    </row>
    <row r="204" spans="1:8" ht="63" x14ac:dyDescent="0.25">
      <c r="A204" s="95" t="s">
        <v>386</v>
      </c>
      <c r="B204" s="95" t="s">
        <v>486</v>
      </c>
      <c r="C204" s="95" t="s">
        <v>343</v>
      </c>
      <c r="D204" s="95" t="s">
        <v>492</v>
      </c>
      <c r="E204" s="95" t="s">
        <v>387</v>
      </c>
      <c r="F204" s="80">
        <v>833000</v>
      </c>
      <c r="G204" s="80">
        <v>0</v>
      </c>
      <c r="H204" s="80">
        <v>0</v>
      </c>
    </row>
    <row r="205" spans="1:8" ht="78.75" x14ac:dyDescent="0.25">
      <c r="A205" s="95" t="s">
        <v>1400</v>
      </c>
      <c r="B205" s="95" t="s">
        <v>486</v>
      </c>
      <c r="C205" s="95" t="s">
        <v>343</v>
      </c>
      <c r="D205" s="95" t="s">
        <v>1401</v>
      </c>
      <c r="E205" s="95"/>
      <c r="F205" s="80">
        <v>244582.11</v>
      </c>
      <c r="G205" s="80">
        <v>0</v>
      </c>
      <c r="H205" s="80">
        <v>0</v>
      </c>
    </row>
    <row r="206" spans="1:8" ht="63" x14ac:dyDescent="0.25">
      <c r="A206" s="95" t="s">
        <v>326</v>
      </c>
      <c r="B206" s="95" t="s">
        <v>486</v>
      </c>
      <c r="C206" s="95" t="s">
        <v>343</v>
      </c>
      <c r="D206" s="95" t="s">
        <v>1401</v>
      </c>
      <c r="E206" s="95" t="s">
        <v>327</v>
      </c>
      <c r="F206" s="80">
        <v>244582.11</v>
      </c>
      <c r="G206" s="80">
        <v>0</v>
      </c>
      <c r="H206" s="80">
        <v>0</v>
      </c>
    </row>
    <row r="207" spans="1:8" ht="94.5" x14ac:dyDescent="0.25">
      <c r="A207" s="95" t="s">
        <v>493</v>
      </c>
      <c r="B207" s="95"/>
      <c r="C207" s="95"/>
      <c r="D207" s="95" t="s">
        <v>494</v>
      </c>
      <c r="E207" s="95"/>
      <c r="F207" s="80">
        <v>881024.99</v>
      </c>
      <c r="G207" s="80">
        <v>0</v>
      </c>
      <c r="H207" s="80">
        <v>0</v>
      </c>
    </row>
    <row r="208" spans="1:8" x14ac:dyDescent="0.25">
      <c r="A208" s="95" t="s">
        <v>485</v>
      </c>
      <c r="B208" s="95" t="s">
        <v>486</v>
      </c>
      <c r="C208" s="95" t="s">
        <v>343</v>
      </c>
      <c r="D208" s="95" t="s">
        <v>494</v>
      </c>
      <c r="E208" s="95"/>
      <c r="F208" s="80">
        <v>881024.99</v>
      </c>
      <c r="G208" s="80">
        <v>0</v>
      </c>
      <c r="H208" s="80">
        <v>0</v>
      </c>
    </row>
    <row r="209" spans="1:8" ht="63" x14ac:dyDescent="0.25">
      <c r="A209" s="95" t="s">
        <v>400</v>
      </c>
      <c r="B209" s="95" t="s">
        <v>486</v>
      </c>
      <c r="C209" s="95" t="s">
        <v>343</v>
      </c>
      <c r="D209" s="95" t="s">
        <v>1402</v>
      </c>
      <c r="E209" s="95"/>
      <c r="F209" s="80">
        <v>246024.99</v>
      </c>
      <c r="G209" s="80">
        <v>0</v>
      </c>
      <c r="H209" s="80">
        <v>0</v>
      </c>
    </row>
    <row r="210" spans="1:8" ht="63" x14ac:dyDescent="0.25">
      <c r="A210" s="95" t="s">
        <v>326</v>
      </c>
      <c r="B210" s="95" t="s">
        <v>486</v>
      </c>
      <c r="C210" s="95" t="s">
        <v>343</v>
      </c>
      <c r="D210" s="95" t="s">
        <v>1402</v>
      </c>
      <c r="E210" s="95" t="s">
        <v>327</v>
      </c>
      <c r="F210" s="80">
        <v>246024.99</v>
      </c>
      <c r="G210" s="80">
        <v>0</v>
      </c>
      <c r="H210" s="80">
        <v>0</v>
      </c>
    </row>
    <row r="211" spans="1:8" ht="78.75" x14ac:dyDescent="0.25">
      <c r="A211" s="95" t="s">
        <v>495</v>
      </c>
      <c r="B211" s="95" t="s">
        <v>486</v>
      </c>
      <c r="C211" s="95" t="s">
        <v>343</v>
      </c>
      <c r="D211" s="95" t="s">
        <v>496</v>
      </c>
      <c r="E211" s="95"/>
      <c r="F211" s="80">
        <v>300000</v>
      </c>
      <c r="G211" s="80">
        <v>0</v>
      </c>
      <c r="H211" s="80">
        <v>0</v>
      </c>
    </row>
    <row r="212" spans="1:8" ht="63" x14ac:dyDescent="0.25">
      <c r="A212" s="95" t="s">
        <v>386</v>
      </c>
      <c r="B212" s="95" t="s">
        <v>486</v>
      </c>
      <c r="C212" s="95" t="s">
        <v>343</v>
      </c>
      <c r="D212" s="95" t="s">
        <v>496</v>
      </c>
      <c r="E212" s="95" t="s">
        <v>387</v>
      </c>
      <c r="F212" s="80">
        <v>180000</v>
      </c>
      <c r="G212" s="80">
        <v>0</v>
      </c>
      <c r="H212" s="80">
        <v>0</v>
      </c>
    </row>
    <row r="213" spans="1:8" ht="63" x14ac:dyDescent="0.25">
      <c r="A213" s="95" t="s">
        <v>326</v>
      </c>
      <c r="B213" s="95" t="s">
        <v>486</v>
      </c>
      <c r="C213" s="95" t="s">
        <v>343</v>
      </c>
      <c r="D213" s="95" t="s">
        <v>496</v>
      </c>
      <c r="E213" s="95" t="s">
        <v>327</v>
      </c>
      <c r="F213" s="80">
        <v>120000</v>
      </c>
      <c r="G213" s="80">
        <v>0</v>
      </c>
      <c r="H213" s="80">
        <v>0</v>
      </c>
    </row>
    <row r="214" spans="1:8" ht="31.5" x14ac:dyDescent="0.25">
      <c r="A214" s="95" t="s">
        <v>1403</v>
      </c>
      <c r="B214" s="95" t="s">
        <v>486</v>
      </c>
      <c r="C214" s="95" t="s">
        <v>343</v>
      </c>
      <c r="D214" s="95" t="s">
        <v>1404</v>
      </c>
      <c r="E214" s="95"/>
      <c r="F214" s="80">
        <v>335000</v>
      </c>
      <c r="G214" s="80">
        <v>0</v>
      </c>
      <c r="H214" s="80">
        <v>0</v>
      </c>
    </row>
    <row r="215" spans="1:8" ht="63" x14ac:dyDescent="0.25">
      <c r="A215" s="95" t="s">
        <v>326</v>
      </c>
      <c r="B215" s="95" t="s">
        <v>486</v>
      </c>
      <c r="C215" s="95" t="s">
        <v>343</v>
      </c>
      <c r="D215" s="95" t="s">
        <v>1404</v>
      </c>
      <c r="E215" s="95" t="s">
        <v>327</v>
      </c>
      <c r="F215" s="80">
        <v>335000</v>
      </c>
      <c r="G215" s="80">
        <v>0</v>
      </c>
      <c r="H215" s="80">
        <v>0</v>
      </c>
    </row>
    <row r="216" spans="1:8" ht="47.25" x14ac:dyDescent="0.25">
      <c r="A216" s="95" t="s">
        <v>497</v>
      </c>
      <c r="B216" s="95"/>
      <c r="C216" s="95"/>
      <c r="D216" s="95" t="s">
        <v>498</v>
      </c>
      <c r="E216" s="95"/>
      <c r="F216" s="80">
        <v>15795704.48</v>
      </c>
      <c r="G216" s="80">
        <v>11425994.49</v>
      </c>
      <c r="H216" s="80">
        <v>11364916.189999999</v>
      </c>
    </row>
    <row r="217" spans="1:8" x14ac:dyDescent="0.25">
      <c r="A217" s="95" t="s">
        <v>485</v>
      </c>
      <c r="B217" s="95" t="s">
        <v>486</v>
      </c>
      <c r="C217" s="95" t="s">
        <v>343</v>
      </c>
      <c r="D217" s="95" t="s">
        <v>498</v>
      </c>
      <c r="E217" s="95"/>
      <c r="F217" s="80">
        <v>15795704.48</v>
      </c>
      <c r="G217" s="80">
        <v>11425994.49</v>
      </c>
      <c r="H217" s="80">
        <v>11364916.189999999</v>
      </c>
    </row>
    <row r="218" spans="1:8" ht="47.25" x14ac:dyDescent="0.25">
      <c r="A218" s="95" t="s">
        <v>324</v>
      </c>
      <c r="B218" s="95" t="s">
        <v>486</v>
      </c>
      <c r="C218" s="95" t="s">
        <v>343</v>
      </c>
      <c r="D218" s="95" t="s">
        <v>499</v>
      </c>
      <c r="E218" s="95"/>
      <c r="F218" s="80">
        <v>5417621.4800000004</v>
      </c>
      <c r="G218" s="80">
        <v>1387911.49</v>
      </c>
      <c r="H218" s="80">
        <v>1326833.19</v>
      </c>
    </row>
    <row r="219" spans="1:8" ht="63" x14ac:dyDescent="0.25">
      <c r="A219" s="95" t="s">
        <v>326</v>
      </c>
      <c r="B219" s="95" t="s">
        <v>486</v>
      </c>
      <c r="C219" s="95" t="s">
        <v>343</v>
      </c>
      <c r="D219" s="95" t="s">
        <v>499</v>
      </c>
      <c r="E219" s="95" t="s">
        <v>327</v>
      </c>
      <c r="F219" s="80">
        <v>5417621.4800000004</v>
      </c>
      <c r="G219" s="80">
        <v>1387911.49</v>
      </c>
      <c r="H219" s="80">
        <v>1326833.19</v>
      </c>
    </row>
    <row r="220" spans="1:8" ht="47.25" x14ac:dyDescent="0.25">
      <c r="A220" s="95" t="s">
        <v>500</v>
      </c>
      <c r="B220" s="95" t="s">
        <v>486</v>
      </c>
      <c r="C220" s="95" t="s">
        <v>343</v>
      </c>
      <c r="D220" s="95" t="s">
        <v>501</v>
      </c>
      <c r="E220" s="95"/>
      <c r="F220" s="80">
        <v>10378083</v>
      </c>
      <c r="G220" s="80">
        <v>10038083</v>
      </c>
      <c r="H220" s="80">
        <v>10038083</v>
      </c>
    </row>
    <row r="221" spans="1:8" ht="63" x14ac:dyDescent="0.25">
      <c r="A221" s="95" t="s">
        <v>326</v>
      </c>
      <c r="B221" s="95" t="s">
        <v>486</v>
      </c>
      <c r="C221" s="95" t="s">
        <v>343</v>
      </c>
      <c r="D221" s="95" t="s">
        <v>501</v>
      </c>
      <c r="E221" s="95" t="s">
        <v>327</v>
      </c>
      <c r="F221" s="80">
        <v>10378083</v>
      </c>
      <c r="G221" s="80">
        <v>10038083</v>
      </c>
      <c r="H221" s="80">
        <v>10038083</v>
      </c>
    </row>
    <row r="222" spans="1:8" ht="47.25" x14ac:dyDescent="0.25">
      <c r="A222" s="95" t="s">
        <v>502</v>
      </c>
      <c r="B222" s="95"/>
      <c r="C222" s="95"/>
      <c r="D222" s="95" t="s">
        <v>503</v>
      </c>
      <c r="E222" s="95"/>
      <c r="F222" s="80">
        <v>15705693.310000001</v>
      </c>
      <c r="G222" s="80">
        <v>9535780.1999999993</v>
      </c>
      <c r="H222" s="80">
        <v>9599480.0099999998</v>
      </c>
    </row>
    <row r="223" spans="1:8" ht="94.5" x14ac:dyDescent="0.25">
      <c r="A223" s="95" t="s">
        <v>504</v>
      </c>
      <c r="B223" s="95"/>
      <c r="C223" s="95"/>
      <c r="D223" s="95" t="s">
        <v>505</v>
      </c>
      <c r="E223" s="95"/>
      <c r="F223" s="80">
        <v>15705693.310000001</v>
      </c>
      <c r="G223" s="80">
        <v>9535780.1999999993</v>
      </c>
      <c r="H223" s="80">
        <v>9599480.0099999998</v>
      </c>
    </row>
    <row r="224" spans="1:8" x14ac:dyDescent="0.25">
      <c r="A224" s="95" t="s">
        <v>485</v>
      </c>
      <c r="B224" s="95" t="s">
        <v>486</v>
      </c>
      <c r="C224" s="95" t="s">
        <v>343</v>
      </c>
      <c r="D224" s="95" t="s">
        <v>505</v>
      </c>
      <c r="E224" s="95"/>
      <c r="F224" s="80">
        <v>15705693.310000001</v>
      </c>
      <c r="G224" s="80">
        <v>9535780.1999999993</v>
      </c>
      <c r="H224" s="80">
        <v>9599480.0099999998</v>
      </c>
    </row>
    <row r="225" spans="1:8" ht="47.25" x14ac:dyDescent="0.25">
      <c r="A225" s="95" t="s">
        <v>324</v>
      </c>
      <c r="B225" s="95" t="s">
        <v>486</v>
      </c>
      <c r="C225" s="95" t="s">
        <v>343</v>
      </c>
      <c r="D225" s="95" t="s">
        <v>506</v>
      </c>
      <c r="E225" s="95"/>
      <c r="F225" s="80">
        <v>1329299</v>
      </c>
      <c r="G225" s="80">
        <v>260012.75</v>
      </c>
      <c r="H225" s="80">
        <v>323712.56</v>
      </c>
    </row>
    <row r="226" spans="1:8" ht="63" x14ac:dyDescent="0.25">
      <c r="A226" s="95" t="s">
        <v>326</v>
      </c>
      <c r="B226" s="95" t="s">
        <v>486</v>
      </c>
      <c r="C226" s="95" t="s">
        <v>343</v>
      </c>
      <c r="D226" s="95" t="s">
        <v>506</v>
      </c>
      <c r="E226" s="95" t="s">
        <v>327</v>
      </c>
      <c r="F226" s="80">
        <v>1329299</v>
      </c>
      <c r="G226" s="80">
        <v>260012.75</v>
      </c>
      <c r="H226" s="80">
        <v>323712.56</v>
      </c>
    </row>
    <row r="227" spans="1:8" ht="47.25" x14ac:dyDescent="0.25">
      <c r="A227" s="95" t="s">
        <v>366</v>
      </c>
      <c r="B227" s="95" t="s">
        <v>486</v>
      </c>
      <c r="C227" s="95" t="s">
        <v>343</v>
      </c>
      <c r="D227" s="95" t="s">
        <v>507</v>
      </c>
      <c r="E227" s="95"/>
      <c r="F227" s="80">
        <v>160000</v>
      </c>
      <c r="G227" s="80">
        <v>0</v>
      </c>
      <c r="H227" s="80">
        <v>0</v>
      </c>
    </row>
    <row r="228" spans="1:8" ht="63" x14ac:dyDescent="0.25">
      <c r="A228" s="95" t="s">
        <v>326</v>
      </c>
      <c r="B228" s="95" t="s">
        <v>486</v>
      </c>
      <c r="C228" s="95" t="s">
        <v>343</v>
      </c>
      <c r="D228" s="95" t="s">
        <v>507</v>
      </c>
      <c r="E228" s="95" t="s">
        <v>327</v>
      </c>
      <c r="F228" s="80">
        <v>160000</v>
      </c>
      <c r="G228" s="80">
        <v>0</v>
      </c>
      <c r="H228" s="80">
        <v>0</v>
      </c>
    </row>
    <row r="229" spans="1:8" ht="63" x14ac:dyDescent="0.25">
      <c r="A229" s="95" t="s">
        <v>400</v>
      </c>
      <c r="B229" s="95" t="s">
        <v>486</v>
      </c>
      <c r="C229" s="95" t="s">
        <v>343</v>
      </c>
      <c r="D229" s="95" t="s">
        <v>1252</v>
      </c>
      <c r="E229" s="95"/>
      <c r="F229" s="80">
        <v>50000</v>
      </c>
      <c r="G229" s="80">
        <v>0</v>
      </c>
      <c r="H229" s="80">
        <v>0</v>
      </c>
    </row>
    <row r="230" spans="1:8" ht="63" x14ac:dyDescent="0.25">
      <c r="A230" s="95" t="s">
        <v>326</v>
      </c>
      <c r="B230" s="95" t="s">
        <v>486</v>
      </c>
      <c r="C230" s="95" t="s">
        <v>343</v>
      </c>
      <c r="D230" s="95" t="s">
        <v>1252</v>
      </c>
      <c r="E230" s="95" t="s">
        <v>327</v>
      </c>
      <c r="F230" s="80">
        <v>50000</v>
      </c>
      <c r="G230" s="80">
        <v>0</v>
      </c>
      <c r="H230" s="80">
        <v>0</v>
      </c>
    </row>
    <row r="231" spans="1:8" ht="47.25" x14ac:dyDescent="0.25">
      <c r="A231" s="95" t="s">
        <v>508</v>
      </c>
      <c r="B231" s="95" t="s">
        <v>486</v>
      </c>
      <c r="C231" s="95" t="s">
        <v>343</v>
      </c>
      <c r="D231" s="95" t="s">
        <v>509</v>
      </c>
      <c r="E231" s="95"/>
      <c r="F231" s="80">
        <v>13589894.310000001</v>
      </c>
      <c r="G231" s="80">
        <v>9275767.4499999993</v>
      </c>
      <c r="H231" s="80">
        <v>9275767.4499999993</v>
      </c>
    </row>
    <row r="232" spans="1:8" ht="63" x14ac:dyDescent="0.25">
      <c r="A232" s="95" t="s">
        <v>326</v>
      </c>
      <c r="B232" s="95" t="s">
        <v>486</v>
      </c>
      <c r="C232" s="95" t="s">
        <v>343</v>
      </c>
      <c r="D232" s="95" t="s">
        <v>509</v>
      </c>
      <c r="E232" s="95" t="s">
        <v>327</v>
      </c>
      <c r="F232" s="80">
        <v>13589894.310000001</v>
      </c>
      <c r="G232" s="80">
        <v>9275767.4499999993</v>
      </c>
      <c r="H232" s="80">
        <v>9275767.4499999993</v>
      </c>
    </row>
    <row r="233" spans="1:8" ht="78.75" x14ac:dyDescent="0.25">
      <c r="A233" s="95" t="s">
        <v>412</v>
      </c>
      <c r="B233" s="95" t="s">
        <v>486</v>
      </c>
      <c r="C233" s="95" t="s">
        <v>343</v>
      </c>
      <c r="D233" s="95" t="s">
        <v>510</v>
      </c>
      <c r="E233" s="95"/>
      <c r="F233" s="80">
        <v>576500</v>
      </c>
      <c r="G233" s="80">
        <v>0</v>
      </c>
      <c r="H233" s="80">
        <v>0</v>
      </c>
    </row>
    <row r="234" spans="1:8" ht="63" x14ac:dyDescent="0.25">
      <c r="A234" s="95" t="s">
        <v>326</v>
      </c>
      <c r="B234" s="95" t="s">
        <v>486</v>
      </c>
      <c r="C234" s="95" t="s">
        <v>343</v>
      </c>
      <c r="D234" s="95" t="s">
        <v>510</v>
      </c>
      <c r="E234" s="95" t="s">
        <v>327</v>
      </c>
      <c r="F234" s="80">
        <v>576500</v>
      </c>
      <c r="G234" s="80">
        <v>0</v>
      </c>
      <c r="H234" s="80">
        <v>0</v>
      </c>
    </row>
    <row r="235" spans="1:8" ht="78.75" x14ac:dyDescent="0.25">
      <c r="A235" s="95" t="s">
        <v>474</v>
      </c>
      <c r="B235" s="95"/>
      <c r="C235" s="95"/>
      <c r="D235" s="95" t="s">
        <v>511</v>
      </c>
      <c r="E235" s="95"/>
      <c r="F235" s="80">
        <v>3972949.45</v>
      </c>
      <c r="G235" s="80">
        <v>2889385</v>
      </c>
      <c r="H235" s="80">
        <v>2889385</v>
      </c>
    </row>
    <row r="236" spans="1:8" ht="94.5" x14ac:dyDescent="0.25">
      <c r="A236" s="95" t="s">
        <v>390</v>
      </c>
      <c r="B236" s="95"/>
      <c r="C236" s="95"/>
      <c r="D236" s="95" t="s">
        <v>512</v>
      </c>
      <c r="E236" s="95"/>
      <c r="F236" s="80">
        <v>3972949.45</v>
      </c>
      <c r="G236" s="80">
        <v>2889385</v>
      </c>
      <c r="H236" s="80">
        <v>2889385</v>
      </c>
    </row>
    <row r="237" spans="1:8" ht="31.5" x14ac:dyDescent="0.25">
      <c r="A237" s="95" t="s">
        <v>513</v>
      </c>
      <c r="B237" s="95" t="s">
        <v>486</v>
      </c>
      <c r="C237" s="95" t="s">
        <v>514</v>
      </c>
      <c r="D237" s="95" t="s">
        <v>512</v>
      </c>
      <c r="E237" s="95"/>
      <c r="F237" s="80">
        <v>3972949.45</v>
      </c>
      <c r="G237" s="80">
        <v>2889385</v>
      </c>
      <c r="H237" s="80">
        <v>2889385</v>
      </c>
    </row>
    <row r="238" spans="1:8" ht="63" x14ac:dyDescent="0.25">
      <c r="A238" s="95" t="s">
        <v>392</v>
      </c>
      <c r="B238" s="95" t="s">
        <v>486</v>
      </c>
      <c r="C238" s="95" t="s">
        <v>514</v>
      </c>
      <c r="D238" s="95" t="s">
        <v>515</v>
      </c>
      <c r="E238" s="95"/>
      <c r="F238" s="80">
        <v>3972949.45</v>
      </c>
      <c r="G238" s="80">
        <v>2889385</v>
      </c>
      <c r="H238" s="80">
        <v>2889385</v>
      </c>
    </row>
    <row r="239" spans="1:8" ht="141.75" x14ac:dyDescent="0.25">
      <c r="A239" s="95" t="s">
        <v>384</v>
      </c>
      <c r="B239" s="95" t="s">
        <v>486</v>
      </c>
      <c r="C239" s="95" t="s">
        <v>514</v>
      </c>
      <c r="D239" s="95" t="s">
        <v>515</v>
      </c>
      <c r="E239" s="95" t="s">
        <v>385</v>
      </c>
      <c r="F239" s="80">
        <v>3788083.64</v>
      </c>
      <c r="G239" s="80">
        <v>2889385</v>
      </c>
      <c r="H239" s="80">
        <v>2889385</v>
      </c>
    </row>
    <row r="240" spans="1:8" ht="63" x14ac:dyDescent="0.25">
      <c r="A240" s="95" t="s">
        <v>386</v>
      </c>
      <c r="B240" s="95" t="s">
        <v>486</v>
      </c>
      <c r="C240" s="95" t="s">
        <v>514</v>
      </c>
      <c r="D240" s="95" t="s">
        <v>515</v>
      </c>
      <c r="E240" s="95" t="s">
        <v>387</v>
      </c>
      <c r="F240" s="80">
        <v>184080.81</v>
      </c>
      <c r="G240" s="80">
        <v>0</v>
      </c>
      <c r="H240" s="80">
        <v>0</v>
      </c>
    </row>
    <row r="241" spans="1:8" ht="31.5" x14ac:dyDescent="0.25">
      <c r="A241" s="95" t="s">
        <v>394</v>
      </c>
      <c r="B241" s="95" t="s">
        <v>486</v>
      </c>
      <c r="C241" s="95" t="s">
        <v>514</v>
      </c>
      <c r="D241" s="95" t="s">
        <v>515</v>
      </c>
      <c r="E241" s="95" t="s">
        <v>395</v>
      </c>
      <c r="F241" s="80">
        <v>785</v>
      </c>
      <c r="G241" s="80">
        <v>0</v>
      </c>
      <c r="H241" s="80">
        <v>0</v>
      </c>
    </row>
    <row r="242" spans="1:8" ht="78.75" x14ac:dyDescent="0.25">
      <c r="A242" s="95" t="s">
        <v>516</v>
      </c>
      <c r="B242" s="95"/>
      <c r="C242" s="95"/>
      <c r="D242" s="95" t="s">
        <v>517</v>
      </c>
      <c r="E242" s="95"/>
      <c r="F242" s="80">
        <v>14213532.1</v>
      </c>
      <c r="G242" s="80">
        <v>8792014.4900000002</v>
      </c>
      <c r="H242" s="80">
        <v>8366207.0499999998</v>
      </c>
    </row>
    <row r="243" spans="1:8" ht="47.25" x14ac:dyDescent="0.25">
      <c r="A243" s="95" t="s">
        <v>518</v>
      </c>
      <c r="B243" s="95"/>
      <c r="C243" s="95"/>
      <c r="D243" s="95" t="s">
        <v>519</v>
      </c>
      <c r="E243" s="95"/>
      <c r="F243" s="80">
        <v>1992306</v>
      </c>
      <c r="G243" s="80">
        <v>449831</v>
      </c>
      <c r="H243" s="80">
        <v>0</v>
      </c>
    </row>
    <row r="244" spans="1:8" ht="78.75" x14ac:dyDescent="0.25">
      <c r="A244" s="95" t="s">
        <v>520</v>
      </c>
      <c r="B244" s="95"/>
      <c r="C244" s="95"/>
      <c r="D244" s="95" t="s">
        <v>521</v>
      </c>
      <c r="E244" s="95"/>
      <c r="F244" s="80">
        <v>172000</v>
      </c>
      <c r="G244" s="80">
        <v>0</v>
      </c>
      <c r="H244" s="80">
        <v>0</v>
      </c>
    </row>
    <row r="245" spans="1:8" x14ac:dyDescent="0.25">
      <c r="A245" s="95" t="s">
        <v>522</v>
      </c>
      <c r="B245" s="95" t="s">
        <v>322</v>
      </c>
      <c r="C245" s="95" t="s">
        <v>322</v>
      </c>
      <c r="D245" s="95" t="s">
        <v>521</v>
      </c>
      <c r="E245" s="95"/>
      <c r="F245" s="80">
        <v>172000</v>
      </c>
      <c r="G245" s="80">
        <v>0</v>
      </c>
      <c r="H245" s="80">
        <v>0</v>
      </c>
    </row>
    <row r="246" spans="1:8" ht="78.75" x14ac:dyDescent="0.25">
      <c r="A246" s="95" t="s">
        <v>1209</v>
      </c>
      <c r="B246" s="95" t="s">
        <v>322</v>
      </c>
      <c r="C246" s="95" t="s">
        <v>322</v>
      </c>
      <c r="D246" s="95" t="s">
        <v>523</v>
      </c>
      <c r="E246" s="95"/>
      <c r="F246" s="80">
        <v>172000</v>
      </c>
      <c r="G246" s="80">
        <v>0</v>
      </c>
      <c r="H246" s="80">
        <v>0</v>
      </c>
    </row>
    <row r="247" spans="1:8" ht="63" x14ac:dyDescent="0.25">
      <c r="A247" s="95" t="s">
        <v>326</v>
      </c>
      <c r="B247" s="95" t="s">
        <v>322</v>
      </c>
      <c r="C247" s="95" t="s">
        <v>322</v>
      </c>
      <c r="D247" s="95" t="s">
        <v>523</v>
      </c>
      <c r="E247" s="95" t="s">
        <v>327</v>
      </c>
      <c r="F247" s="80">
        <v>172000</v>
      </c>
      <c r="G247" s="80">
        <v>0</v>
      </c>
      <c r="H247" s="80">
        <v>0</v>
      </c>
    </row>
    <row r="248" spans="1:8" ht="47.25" x14ac:dyDescent="0.25">
      <c r="A248" s="95" t="s">
        <v>524</v>
      </c>
      <c r="B248" s="95"/>
      <c r="C248" s="95"/>
      <c r="D248" s="95" t="s">
        <v>525</v>
      </c>
      <c r="E248" s="95"/>
      <c r="F248" s="80">
        <v>1249606</v>
      </c>
      <c r="G248" s="80">
        <v>449831</v>
      </c>
      <c r="H248" s="80">
        <v>0</v>
      </c>
    </row>
    <row r="249" spans="1:8" ht="31.5" x14ac:dyDescent="0.25">
      <c r="A249" s="95" t="s">
        <v>448</v>
      </c>
      <c r="B249" s="95" t="s">
        <v>323</v>
      </c>
      <c r="C249" s="95" t="s">
        <v>449</v>
      </c>
      <c r="D249" s="95" t="s">
        <v>525</v>
      </c>
      <c r="E249" s="95"/>
      <c r="F249" s="80">
        <v>200000</v>
      </c>
      <c r="G249" s="80">
        <v>0</v>
      </c>
      <c r="H249" s="80">
        <v>0</v>
      </c>
    </row>
    <row r="250" spans="1:8" ht="31.5" x14ac:dyDescent="0.25">
      <c r="A250" s="95" t="s">
        <v>526</v>
      </c>
      <c r="B250" s="95" t="s">
        <v>323</v>
      </c>
      <c r="C250" s="95" t="s">
        <v>449</v>
      </c>
      <c r="D250" s="95" t="s">
        <v>527</v>
      </c>
      <c r="E250" s="95"/>
      <c r="F250" s="80">
        <v>200000</v>
      </c>
      <c r="G250" s="80">
        <v>0</v>
      </c>
      <c r="H250" s="80">
        <v>0</v>
      </c>
    </row>
    <row r="251" spans="1:8" ht="63" x14ac:dyDescent="0.25">
      <c r="A251" s="95" t="s">
        <v>326</v>
      </c>
      <c r="B251" s="95" t="s">
        <v>323</v>
      </c>
      <c r="C251" s="95" t="s">
        <v>449</v>
      </c>
      <c r="D251" s="95" t="s">
        <v>527</v>
      </c>
      <c r="E251" s="95" t="s">
        <v>327</v>
      </c>
      <c r="F251" s="80">
        <v>200000</v>
      </c>
      <c r="G251" s="80">
        <v>0</v>
      </c>
      <c r="H251" s="80">
        <v>0</v>
      </c>
    </row>
    <row r="252" spans="1:8" x14ac:dyDescent="0.25">
      <c r="A252" s="95" t="s">
        <v>522</v>
      </c>
      <c r="B252" s="95" t="s">
        <v>322</v>
      </c>
      <c r="C252" s="95" t="s">
        <v>322</v>
      </c>
      <c r="D252" s="95" t="s">
        <v>525</v>
      </c>
      <c r="E252" s="95"/>
      <c r="F252" s="80">
        <v>1049606</v>
      </c>
      <c r="G252" s="80">
        <v>449831</v>
      </c>
      <c r="H252" s="80">
        <v>0</v>
      </c>
    </row>
    <row r="253" spans="1:8" ht="78.75" x14ac:dyDescent="0.25">
      <c r="A253" s="95" t="s">
        <v>1503</v>
      </c>
      <c r="B253" s="95" t="s">
        <v>322</v>
      </c>
      <c r="C253" s="95" t="s">
        <v>322</v>
      </c>
      <c r="D253" s="95" t="s">
        <v>1504</v>
      </c>
      <c r="E253" s="95"/>
      <c r="F253" s="80">
        <v>1049606</v>
      </c>
      <c r="G253" s="80">
        <v>449831</v>
      </c>
      <c r="H253" s="80">
        <v>0</v>
      </c>
    </row>
    <row r="254" spans="1:8" ht="63" x14ac:dyDescent="0.25">
      <c r="A254" s="95" t="s">
        <v>326</v>
      </c>
      <c r="B254" s="95" t="s">
        <v>322</v>
      </c>
      <c r="C254" s="95" t="s">
        <v>322</v>
      </c>
      <c r="D254" s="95" t="s">
        <v>1504</v>
      </c>
      <c r="E254" s="95" t="s">
        <v>327</v>
      </c>
      <c r="F254" s="80">
        <v>1049606</v>
      </c>
      <c r="G254" s="80">
        <v>449831</v>
      </c>
      <c r="H254" s="80">
        <v>0</v>
      </c>
    </row>
    <row r="255" spans="1:8" ht="63" x14ac:dyDescent="0.25">
      <c r="A255" s="95" t="s">
        <v>528</v>
      </c>
      <c r="B255" s="95"/>
      <c r="C255" s="95"/>
      <c r="D255" s="95" t="s">
        <v>529</v>
      </c>
      <c r="E255" s="95"/>
      <c r="F255" s="80">
        <v>570700</v>
      </c>
      <c r="G255" s="80">
        <v>0</v>
      </c>
      <c r="H255" s="80">
        <v>0</v>
      </c>
    </row>
    <row r="256" spans="1:8" x14ac:dyDescent="0.25">
      <c r="A256" s="95" t="s">
        <v>321</v>
      </c>
      <c r="B256" s="95" t="s">
        <v>322</v>
      </c>
      <c r="C256" s="95" t="s">
        <v>323</v>
      </c>
      <c r="D256" s="95" t="s">
        <v>529</v>
      </c>
      <c r="E256" s="95"/>
      <c r="F256" s="80">
        <v>280700</v>
      </c>
      <c r="G256" s="80">
        <v>0</v>
      </c>
      <c r="H256" s="80">
        <v>0</v>
      </c>
    </row>
    <row r="257" spans="1:8" ht="63" x14ac:dyDescent="0.25">
      <c r="A257" s="95" t="s">
        <v>530</v>
      </c>
      <c r="B257" s="95" t="s">
        <v>322</v>
      </c>
      <c r="C257" s="95" t="s">
        <v>323</v>
      </c>
      <c r="D257" s="95" t="s">
        <v>531</v>
      </c>
      <c r="E257" s="95"/>
      <c r="F257" s="80">
        <v>280700</v>
      </c>
      <c r="G257" s="80">
        <v>0</v>
      </c>
      <c r="H257" s="80">
        <v>0</v>
      </c>
    </row>
    <row r="258" spans="1:8" ht="63" x14ac:dyDescent="0.25">
      <c r="A258" s="95" t="s">
        <v>326</v>
      </c>
      <c r="B258" s="95" t="s">
        <v>322</v>
      </c>
      <c r="C258" s="95" t="s">
        <v>323</v>
      </c>
      <c r="D258" s="95" t="s">
        <v>531</v>
      </c>
      <c r="E258" s="95" t="s">
        <v>327</v>
      </c>
      <c r="F258" s="80">
        <v>280700</v>
      </c>
      <c r="G258" s="80">
        <v>0</v>
      </c>
      <c r="H258" s="80">
        <v>0</v>
      </c>
    </row>
    <row r="259" spans="1:8" x14ac:dyDescent="0.25">
      <c r="A259" s="95" t="s">
        <v>342</v>
      </c>
      <c r="B259" s="95" t="s">
        <v>322</v>
      </c>
      <c r="C259" s="95" t="s">
        <v>343</v>
      </c>
      <c r="D259" s="95" t="s">
        <v>529</v>
      </c>
      <c r="E259" s="95"/>
      <c r="F259" s="80">
        <v>243200</v>
      </c>
      <c r="G259" s="80">
        <v>0</v>
      </c>
      <c r="H259" s="80">
        <v>0</v>
      </c>
    </row>
    <row r="260" spans="1:8" ht="63" x14ac:dyDescent="0.25">
      <c r="A260" s="95" t="s">
        <v>530</v>
      </c>
      <c r="B260" s="95" t="s">
        <v>322</v>
      </c>
      <c r="C260" s="95" t="s">
        <v>343</v>
      </c>
      <c r="D260" s="95" t="s">
        <v>531</v>
      </c>
      <c r="E260" s="95"/>
      <c r="F260" s="80">
        <v>243200</v>
      </c>
      <c r="G260" s="80">
        <v>0</v>
      </c>
      <c r="H260" s="80">
        <v>0</v>
      </c>
    </row>
    <row r="261" spans="1:8" ht="63" x14ac:dyDescent="0.25">
      <c r="A261" s="95" t="s">
        <v>326</v>
      </c>
      <c r="B261" s="95" t="s">
        <v>322</v>
      </c>
      <c r="C261" s="95" t="s">
        <v>343</v>
      </c>
      <c r="D261" s="95" t="s">
        <v>531</v>
      </c>
      <c r="E261" s="95" t="s">
        <v>327</v>
      </c>
      <c r="F261" s="80">
        <v>243200</v>
      </c>
      <c r="G261" s="80">
        <v>0</v>
      </c>
      <c r="H261" s="80">
        <v>0</v>
      </c>
    </row>
    <row r="262" spans="1:8" ht="31.5" x14ac:dyDescent="0.25">
      <c r="A262" s="95" t="s">
        <v>357</v>
      </c>
      <c r="B262" s="95" t="s">
        <v>322</v>
      </c>
      <c r="C262" s="95" t="s">
        <v>358</v>
      </c>
      <c r="D262" s="95" t="s">
        <v>529</v>
      </c>
      <c r="E262" s="95"/>
      <c r="F262" s="80">
        <v>46800</v>
      </c>
      <c r="G262" s="80">
        <v>0</v>
      </c>
      <c r="H262" s="80">
        <v>0</v>
      </c>
    </row>
    <row r="263" spans="1:8" ht="63" x14ac:dyDescent="0.25">
      <c r="A263" s="95" t="s">
        <v>530</v>
      </c>
      <c r="B263" s="95" t="s">
        <v>322</v>
      </c>
      <c r="C263" s="95" t="s">
        <v>358</v>
      </c>
      <c r="D263" s="95" t="s">
        <v>531</v>
      </c>
      <c r="E263" s="95"/>
      <c r="F263" s="80">
        <v>46800</v>
      </c>
      <c r="G263" s="80">
        <v>0</v>
      </c>
      <c r="H263" s="80">
        <v>0</v>
      </c>
    </row>
    <row r="264" spans="1:8" ht="63" x14ac:dyDescent="0.25">
      <c r="A264" s="95" t="s">
        <v>326</v>
      </c>
      <c r="B264" s="95" t="s">
        <v>322</v>
      </c>
      <c r="C264" s="95" t="s">
        <v>358</v>
      </c>
      <c r="D264" s="95" t="s">
        <v>531</v>
      </c>
      <c r="E264" s="95" t="s">
        <v>327</v>
      </c>
      <c r="F264" s="80">
        <v>46800</v>
      </c>
      <c r="G264" s="80">
        <v>0</v>
      </c>
      <c r="H264" s="80">
        <v>0</v>
      </c>
    </row>
    <row r="265" spans="1:8" ht="31.5" x14ac:dyDescent="0.25">
      <c r="A265" s="95" t="s">
        <v>532</v>
      </c>
      <c r="B265" s="95"/>
      <c r="C265" s="95"/>
      <c r="D265" s="95" t="s">
        <v>533</v>
      </c>
      <c r="E265" s="95"/>
      <c r="F265" s="80">
        <v>10865492.529999999</v>
      </c>
      <c r="G265" s="80">
        <v>8342183.4900000002</v>
      </c>
      <c r="H265" s="80">
        <v>8366207.0499999998</v>
      </c>
    </row>
    <row r="266" spans="1:8" ht="31.5" x14ac:dyDescent="0.25">
      <c r="A266" s="95" t="s">
        <v>534</v>
      </c>
      <c r="B266" s="95"/>
      <c r="C266" s="95"/>
      <c r="D266" s="95" t="s">
        <v>535</v>
      </c>
      <c r="E266" s="95"/>
      <c r="F266" s="80">
        <v>10865492.529999999</v>
      </c>
      <c r="G266" s="80">
        <v>8342183.4900000002</v>
      </c>
      <c r="H266" s="80">
        <v>8366207.0499999998</v>
      </c>
    </row>
    <row r="267" spans="1:8" x14ac:dyDescent="0.25">
      <c r="A267" s="95" t="s">
        <v>522</v>
      </c>
      <c r="B267" s="95" t="s">
        <v>322</v>
      </c>
      <c r="C267" s="95" t="s">
        <v>322</v>
      </c>
      <c r="D267" s="95" t="s">
        <v>535</v>
      </c>
      <c r="E267" s="95"/>
      <c r="F267" s="80">
        <v>10865492.529999999</v>
      </c>
      <c r="G267" s="80">
        <v>8342183.4900000002</v>
      </c>
      <c r="H267" s="80">
        <v>8366207.0499999998</v>
      </c>
    </row>
    <row r="268" spans="1:8" ht="47.25" x14ac:dyDescent="0.25">
      <c r="A268" s="95" t="s">
        <v>324</v>
      </c>
      <c r="B268" s="95" t="s">
        <v>322</v>
      </c>
      <c r="C268" s="95" t="s">
        <v>322</v>
      </c>
      <c r="D268" s="95" t="s">
        <v>536</v>
      </c>
      <c r="E268" s="95"/>
      <c r="F268" s="80">
        <v>501328.13</v>
      </c>
      <c r="G268" s="80">
        <v>98060.49</v>
      </c>
      <c r="H268" s="80">
        <v>122084.05</v>
      </c>
    </row>
    <row r="269" spans="1:8" ht="63" x14ac:dyDescent="0.25">
      <c r="A269" s="95" t="s">
        <v>326</v>
      </c>
      <c r="B269" s="95" t="s">
        <v>322</v>
      </c>
      <c r="C269" s="95" t="s">
        <v>322</v>
      </c>
      <c r="D269" s="95" t="s">
        <v>536</v>
      </c>
      <c r="E269" s="95" t="s">
        <v>327</v>
      </c>
      <c r="F269" s="80">
        <v>501328.13</v>
      </c>
      <c r="G269" s="80">
        <v>98060.49</v>
      </c>
      <c r="H269" s="80">
        <v>122084.05</v>
      </c>
    </row>
    <row r="270" spans="1:8" ht="126" x14ac:dyDescent="0.25">
      <c r="A270" s="95" t="s">
        <v>1253</v>
      </c>
      <c r="B270" s="95" t="s">
        <v>322</v>
      </c>
      <c r="C270" s="95" t="s">
        <v>322</v>
      </c>
      <c r="D270" s="95" t="s">
        <v>537</v>
      </c>
      <c r="E270" s="95"/>
      <c r="F270" s="80">
        <v>5809383</v>
      </c>
      <c r="G270" s="80">
        <v>5809383</v>
      </c>
      <c r="H270" s="80">
        <v>5809383</v>
      </c>
    </row>
    <row r="271" spans="1:8" ht="63" x14ac:dyDescent="0.25">
      <c r="A271" s="95" t="s">
        <v>326</v>
      </c>
      <c r="B271" s="95" t="s">
        <v>322</v>
      </c>
      <c r="C271" s="95" t="s">
        <v>322</v>
      </c>
      <c r="D271" s="95" t="s">
        <v>537</v>
      </c>
      <c r="E271" s="95" t="s">
        <v>327</v>
      </c>
      <c r="F271" s="80">
        <v>5809383</v>
      </c>
      <c r="G271" s="80">
        <v>5809383</v>
      </c>
      <c r="H271" s="80">
        <v>5809383</v>
      </c>
    </row>
    <row r="272" spans="1:8" ht="63" x14ac:dyDescent="0.25">
      <c r="A272" s="95" t="s">
        <v>400</v>
      </c>
      <c r="B272" s="95" t="s">
        <v>322</v>
      </c>
      <c r="C272" s="95" t="s">
        <v>322</v>
      </c>
      <c r="D272" s="95" t="s">
        <v>1352</v>
      </c>
      <c r="E272" s="95"/>
      <c r="F272" s="80">
        <v>1095855.6499999999</v>
      </c>
      <c r="G272" s="80">
        <v>0</v>
      </c>
      <c r="H272" s="80">
        <v>0</v>
      </c>
    </row>
    <row r="273" spans="1:8" ht="63" x14ac:dyDescent="0.25">
      <c r="A273" s="95" t="s">
        <v>326</v>
      </c>
      <c r="B273" s="95" t="s">
        <v>322</v>
      </c>
      <c r="C273" s="95" t="s">
        <v>322</v>
      </c>
      <c r="D273" s="95" t="s">
        <v>1352</v>
      </c>
      <c r="E273" s="95" t="s">
        <v>327</v>
      </c>
      <c r="F273" s="80">
        <v>1095855.6499999999</v>
      </c>
      <c r="G273" s="80">
        <v>0</v>
      </c>
      <c r="H273" s="80">
        <v>0</v>
      </c>
    </row>
    <row r="274" spans="1:8" ht="78.75" x14ac:dyDescent="0.25">
      <c r="A274" s="95" t="s">
        <v>538</v>
      </c>
      <c r="B274" s="95" t="s">
        <v>322</v>
      </c>
      <c r="C274" s="95" t="s">
        <v>322</v>
      </c>
      <c r="D274" s="95" t="s">
        <v>539</v>
      </c>
      <c r="E274" s="95"/>
      <c r="F274" s="80">
        <v>856185.75</v>
      </c>
      <c r="G274" s="80">
        <v>0</v>
      </c>
      <c r="H274" s="80">
        <v>0</v>
      </c>
    </row>
    <row r="275" spans="1:8" ht="63" x14ac:dyDescent="0.25">
      <c r="A275" s="95" t="s">
        <v>326</v>
      </c>
      <c r="B275" s="95" t="s">
        <v>322</v>
      </c>
      <c r="C275" s="95" t="s">
        <v>322</v>
      </c>
      <c r="D275" s="95" t="s">
        <v>539</v>
      </c>
      <c r="E275" s="95" t="s">
        <v>327</v>
      </c>
      <c r="F275" s="80">
        <v>856185.75</v>
      </c>
      <c r="G275" s="80">
        <v>0</v>
      </c>
      <c r="H275" s="80">
        <v>0</v>
      </c>
    </row>
    <row r="276" spans="1:8" ht="31.5" x14ac:dyDescent="0.25">
      <c r="A276" s="95" t="s">
        <v>540</v>
      </c>
      <c r="B276" s="95" t="s">
        <v>322</v>
      </c>
      <c r="C276" s="95" t="s">
        <v>322</v>
      </c>
      <c r="D276" s="95" t="s">
        <v>541</v>
      </c>
      <c r="E276" s="95"/>
      <c r="F276" s="80">
        <v>168000</v>
      </c>
      <c r="G276" s="80">
        <v>0</v>
      </c>
      <c r="H276" s="80">
        <v>0</v>
      </c>
    </row>
    <row r="277" spans="1:8" ht="63" x14ac:dyDescent="0.25">
      <c r="A277" s="95" t="s">
        <v>326</v>
      </c>
      <c r="B277" s="95" t="s">
        <v>322</v>
      </c>
      <c r="C277" s="95" t="s">
        <v>322</v>
      </c>
      <c r="D277" s="95" t="s">
        <v>541</v>
      </c>
      <c r="E277" s="95" t="s">
        <v>327</v>
      </c>
      <c r="F277" s="80">
        <v>168000</v>
      </c>
      <c r="G277" s="80">
        <v>0</v>
      </c>
      <c r="H277" s="80">
        <v>0</v>
      </c>
    </row>
    <row r="278" spans="1:8" ht="110.25" x14ac:dyDescent="0.25">
      <c r="A278" s="95" t="s">
        <v>542</v>
      </c>
      <c r="B278" s="95" t="s">
        <v>322</v>
      </c>
      <c r="C278" s="95" t="s">
        <v>322</v>
      </c>
      <c r="D278" s="95" t="s">
        <v>543</v>
      </c>
      <c r="E278" s="95"/>
      <c r="F278" s="80">
        <v>187488</v>
      </c>
      <c r="G278" s="80">
        <v>187488</v>
      </c>
      <c r="H278" s="80">
        <v>187488</v>
      </c>
    </row>
    <row r="279" spans="1:8" ht="63" x14ac:dyDescent="0.25">
      <c r="A279" s="95" t="s">
        <v>326</v>
      </c>
      <c r="B279" s="95" t="s">
        <v>322</v>
      </c>
      <c r="C279" s="95" t="s">
        <v>322</v>
      </c>
      <c r="D279" s="95" t="s">
        <v>543</v>
      </c>
      <c r="E279" s="95" t="s">
        <v>327</v>
      </c>
      <c r="F279" s="80">
        <v>187488</v>
      </c>
      <c r="G279" s="80">
        <v>187488</v>
      </c>
      <c r="H279" s="80">
        <v>187488</v>
      </c>
    </row>
    <row r="280" spans="1:8" ht="78.75" x14ac:dyDescent="0.25">
      <c r="A280" s="95" t="s">
        <v>544</v>
      </c>
      <c r="B280" s="95" t="s">
        <v>322</v>
      </c>
      <c r="C280" s="95" t="s">
        <v>322</v>
      </c>
      <c r="D280" s="95" t="s">
        <v>545</v>
      </c>
      <c r="E280" s="95"/>
      <c r="F280" s="80">
        <v>2247252</v>
      </c>
      <c r="G280" s="80">
        <v>2247252</v>
      </c>
      <c r="H280" s="80">
        <v>2247252</v>
      </c>
    </row>
    <row r="281" spans="1:8" ht="63" x14ac:dyDescent="0.25">
      <c r="A281" s="95" t="s">
        <v>326</v>
      </c>
      <c r="B281" s="95" t="s">
        <v>322</v>
      </c>
      <c r="C281" s="95" t="s">
        <v>322</v>
      </c>
      <c r="D281" s="95" t="s">
        <v>545</v>
      </c>
      <c r="E281" s="95" t="s">
        <v>327</v>
      </c>
      <c r="F281" s="80">
        <v>2247252</v>
      </c>
      <c r="G281" s="80">
        <v>2247252</v>
      </c>
      <c r="H281" s="80">
        <v>2247252</v>
      </c>
    </row>
    <row r="282" spans="1:8" ht="47.25" x14ac:dyDescent="0.25">
      <c r="A282" s="95" t="s">
        <v>546</v>
      </c>
      <c r="B282" s="95"/>
      <c r="C282" s="95"/>
      <c r="D282" s="95" t="s">
        <v>547</v>
      </c>
      <c r="E282" s="95"/>
      <c r="F282" s="80">
        <v>1355733.57</v>
      </c>
      <c r="G282" s="80">
        <v>0</v>
      </c>
      <c r="H282" s="80">
        <v>0</v>
      </c>
    </row>
    <row r="283" spans="1:8" ht="47.25" x14ac:dyDescent="0.25">
      <c r="A283" s="95" t="s">
        <v>548</v>
      </c>
      <c r="B283" s="95"/>
      <c r="C283" s="95"/>
      <c r="D283" s="95" t="s">
        <v>549</v>
      </c>
      <c r="E283" s="95"/>
      <c r="F283" s="80">
        <v>1355733.57</v>
      </c>
      <c r="G283" s="80">
        <v>0</v>
      </c>
      <c r="H283" s="80">
        <v>0</v>
      </c>
    </row>
    <row r="284" spans="1:8" x14ac:dyDescent="0.25">
      <c r="A284" s="95" t="s">
        <v>522</v>
      </c>
      <c r="B284" s="95" t="s">
        <v>322</v>
      </c>
      <c r="C284" s="95" t="s">
        <v>322</v>
      </c>
      <c r="D284" s="95" t="s">
        <v>549</v>
      </c>
      <c r="E284" s="95"/>
      <c r="F284" s="80">
        <v>1355733.57</v>
      </c>
      <c r="G284" s="80">
        <v>0</v>
      </c>
      <c r="H284" s="80">
        <v>0</v>
      </c>
    </row>
    <row r="285" spans="1:8" ht="63" x14ac:dyDescent="0.25">
      <c r="A285" s="95" t="s">
        <v>550</v>
      </c>
      <c r="B285" s="95" t="s">
        <v>322</v>
      </c>
      <c r="C285" s="95" t="s">
        <v>322</v>
      </c>
      <c r="D285" s="95" t="s">
        <v>551</v>
      </c>
      <c r="E285" s="95"/>
      <c r="F285" s="80">
        <v>1069208.57</v>
      </c>
      <c r="G285" s="80">
        <v>0</v>
      </c>
      <c r="H285" s="80">
        <v>0</v>
      </c>
    </row>
    <row r="286" spans="1:8" ht="63" x14ac:dyDescent="0.25">
      <c r="A286" s="95" t="s">
        <v>326</v>
      </c>
      <c r="B286" s="95" t="s">
        <v>322</v>
      </c>
      <c r="C286" s="95" t="s">
        <v>322</v>
      </c>
      <c r="D286" s="95" t="s">
        <v>551</v>
      </c>
      <c r="E286" s="95" t="s">
        <v>327</v>
      </c>
      <c r="F286" s="80">
        <v>1069208.57</v>
      </c>
      <c r="G286" s="80">
        <v>0</v>
      </c>
      <c r="H286" s="80">
        <v>0</v>
      </c>
    </row>
    <row r="287" spans="1:8" ht="31.5" x14ac:dyDescent="0.25">
      <c r="A287" s="95" t="s">
        <v>552</v>
      </c>
      <c r="B287" s="95" t="s">
        <v>322</v>
      </c>
      <c r="C287" s="95" t="s">
        <v>322</v>
      </c>
      <c r="D287" s="95" t="s">
        <v>553</v>
      </c>
      <c r="E287" s="95"/>
      <c r="F287" s="80">
        <v>286525</v>
      </c>
      <c r="G287" s="80">
        <v>0</v>
      </c>
      <c r="H287" s="80">
        <v>0</v>
      </c>
    </row>
    <row r="288" spans="1:8" ht="63" x14ac:dyDescent="0.25">
      <c r="A288" s="95" t="s">
        <v>326</v>
      </c>
      <c r="B288" s="95" t="s">
        <v>322</v>
      </c>
      <c r="C288" s="95" t="s">
        <v>322</v>
      </c>
      <c r="D288" s="95" t="s">
        <v>553</v>
      </c>
      <c r="E288" s="95" t="s">
        <v>327</v>
      </c>
      <c r="F288" s="80">
        <v>286525</v>
      </c>
      <c r="G288" s="80">
        <v>0</v>
      </c>
      <c r="H288" s="80">
        <v>0</v>
      </c>
    </row>
    <row r="289" spans="1:8" ht="110.25" x14ac:dyDescent="0.25">
      <c r="A289" s="95" t="s">
        <v>554</v>
      </c>
      <c r="B289" s="95"/>
      <c r="C289" s="95"/>
      <c r="D289" s="95" t="s">
        <v>555</v>
      </c>
      <c r="E289" s="95"/>
      <c r="F289" s="80">
        <v>266241568.84</v>
      </c>
      <c r="G289" s="80">
        <v>30686400.800000001</v>
      </c>
      <c r="H289" s="80">
        <v>30686400.800000001</v>
      </c>
    </row>
    <row r="290" spans="1:8" x14ac:dyDescent="0.25">
      <c r="A290" s="95" t="s">
        <v>556</v>
      </c>
      <c r="B290" s="95"/>
      <c r="C290" s="95"/>
      <c r="D290" s="95" t="s">
        <v>557</v>
      </c>
      <c r="E290" s="95"/>
      <c r="F290" s="80">
        <v>31175671.239999998</v>
      </c>
      <c r="G290" s="80">
        <v>4881000.8</v>
      </c>
      <c r="H290" s="80">
        <v>4881000.8</v>
      </c>
    </row>
    <row r="291" spans="1:8" ht="236.25" x14ac:dyDescent="0.25">
      <c r="A291" s="95" t="s">
        <v>558</v>
      </c>
      <c r="B291" s="95"/>
      <c r="C291" s="95"/>
      <c r="D291" s="95" t="s">
        <v>559</v>
      </c>
      <c r="E291" s="95"/>
      <c r="F291" s="80">
        <v>31175671.239999998</v>
      </c>
      <c r="G291" s="80">
        <v>4881000.8</v>
      </c>
      <c r="H291" s="80">
        <v>4881000.8</v>
      </c>
    </row>
    <row r="292" spans="1:8" ht="31.5" x14ac:dyDescent="0.25">
      <c r="A292" s="95" t="s">
        <v>448</v>
      </c>
      <c r="B292" s="95" t="s">
        <v>323</v>
      </c>
      <c r="C292" s="95" t="s">
        <v>449</v>
      </c>
      <c r="D292" s="95" t="s">
        <v>559</v>
      </c>
      <c r="E292" s="95"/>
      <c r="F292" s="80">
        <v>10000</v>
      </c>
      <c r="G292" s="80">
        <v>10000</v>
      </c>
      <c r="H292" s="80">
        <v>10000</v>
      </c>
    </row>
    <row r="293" spans="1:8" ht="78.75" x14ac:dyDescent="0.25">
      <c r="A293" s="95" t="s">
        <v>560</v>
      </c>
      <c r="B293" s="95" t="s">
        <v>323</v>
      </c>
      <c r="C293" s="95" t="s">
        <v>449</v>
      </c>
      <c r="D293" s="95" t="s">
        <v>561</v>
      </c>
      <c r="E293" s="95"/>
      <c r="F293" s="80">
        <v>10000</v>
      </c>
      <c r="G293" s="80">
        <v>10000</v>
      </c>
      <c r="H293" s="80">
        <v>10000</v>
      </c>
    </row>
    <row r="294" spans="1:8" ht="63" x14ac:dyDescent="0.25">
      <c r="A294" s="95" t="s">
        <v>386</v>
      </c>
      <c r="B294" s="95" t="s">
        <v>323</v>
      </c>
      <c r="C294" s="95" t="s">
        <v>449</v>
      </c>
      <c r="D294" s="95" t="s">
        <v>561</v>
      </c>
      <c r="E294" s="95" t="s">
        <v>387</v>
      </c>
      <c r="F294" s="80">
        <v>10000</v>
      </c>
      <c r="G294" s="80">
        <v>10000</v>
      </c>
      <c r="H294" s="80">
        <v>10000</v>
      </c>
    </row>
    <row r="295" spans="1:8" x14ac:dyDescent="0.25">
      <c r="A295" s="95" t="s">
        <v>562</v>
      </c>
      <c r="B295" s="95" t="s">
        <v>514</v>
      </c>
      <c r="C295" s="95" t="s">
        <v>323</v>
      </c>
      <c r="D295" s="95" t="s">
        <v>559</v>
      </c>
      <c r="E295" s="95"/>
      <c r="F295" s="80">
        <v>5849936.4699999997</v>
      </c>
      <c r="G295" s="80">
        <v>622000</v>
      </c>
      <c r="H295" s="80">
        <v>622000</v>
      </c>
    </row>
    <row r="296" spans="1:8" ht="31.5" x14ac:dyDescent="0.25">
      <c r="A296" s="95" t="s">
        <v>563</v>
      </c>
      <c r="B296" s="95" t="s">
        <v>514</v>
      </c>
      <c r="C296" s="95" t="s">
        <v>323</v>
      </c>
      <c r="D296" s="95" t="s">
        <v>564</v>
      </c>
      <c r="E296" s="95"/>
      <c r="F296" s="80">
        <v>15000</v>
      </c>
      <c r="G296" s="80">
        <v>15000</v>
      </c>
      <c r="H296" s="80">
        <v>15000</v>
      </c>
    </row>
    <row r="297" spans="1:8" ht="63" x14ac:dyDescent="0.25">
      <c r="A297" s="95" t="s">
        <v>386</v>
      </c>
      <c r="B297" s="95" t="s">
        <v>514</v>
      </c>
      <c r="C297" s="95" t="s">
        <v>323</v>
      </c>
      <c r="D297" s="95" t="s">
        <v>564</v>
      </c>
      <c r="E297" s="95" t="s">
        <v>387</v>
      </c>
      <c r="F297" s="80">
        <v>15000</v>
      </c>
      <c r="G297" s="80">
        <v>15000</v>
      </c>
      <c r="H297" s="80">
        <v>15000</v>
      </c>
    </row>
    <row r="298" spans="1:8" ht="78.75" x14ac:dyDescent="0.25">
      <c r="A298" s="95" t="s">
        <v>565</v>
      </c>
      <c r="B298" s="95" t="s">
        <v>514</v>
      </c>
      <c r="C298" s="95" t="s">
        <v>323</v>
      </c>
      <c r="D298" s="95" t="s">
        <v>566</v>
      </c>
      <c r="E298" s="95"/>
      <c r="F298" s="80">
        <v>40000</v>
      </c>
      <c r="G298" s="80">
        <v>10000</v>
      </c>
      <c r="H298" s="80">
        <v>10000</v>
      </c>
    </row>
    <row r="299" spans="1:8" ht="63" x14ac:dyDescent="0.25">
      <c r="A299" s="95" t="s">
        <v>386</v>
      </c>
      <c r="B299" s="95" t="s">
        <v>514</v>
      </c>
      <c r="C299" s="95" t="s">
        <v>323</v>
      </c>
      <c r="D299" s="95" t="s">
        <v>566</v>
      </c>
      <c r="E299" s="95" t="s">
        <v>387</v>
      </c>
      <c r="F299" s="80">
        <v>40000</v>
      </c>
      <c r="G299" s="80">
        <v>10000</v>
      </c>
      <c r="H299" s="80">
        <v>10000</v>
      </c>
    </row>
    <row r="300" spans="1:8" ht="63" x14ac:dyDescent="0.25">
      <c r="A300" s="95" t="s">
        <v>567</v>
      </c>
      <c r="B300" s="95" t="s">
        <v>514</v>
      </c>
      <c r="C300" s="95" t="s">
        <v>323</v>
      </c>
      <c r="D300" s="95" t="s">
        <v>568</v>
      </c>
      <c r="E300" s="95"/>
      <c r="F300" s="80">
        <v>4514347.87</v>
      </c>
      <c r="G300" s="80">
        <v>0</v>
      </c>
      <c r="H300" s="80">
        <v>0</v>
      </c>
    </row>
    <row r="301" spans="1:8" ht="63" x14ac:dyDescent="0.25">
      <c r="A301" s="95" t="s">
        <v>386</v>
      </c>
      <c r="B301" s="95" t="s">
        <v>514</v>
      </c>
      <c r="C301" s="95" t="s">
        <v>323</v>
      </c>
      <c r="D301" s="95" t="s">
        <v>568</v>
      </c>
      <c r="E301" s="95" t="s">
        <v>387</v>
      </c>
      <c r="F301" s="80">
        <v>4514347.87</v>
      </c>
      <c r="G301" s="80">
        <v>0</v>
      </c>
      <c r="H301" s="80">
        <v>0</v>
      </c>
    </row>
    <row r="302" spans="1:8" ht="47.25" x14ac:dyDescent="0.25">
      <c r="A302" s="95" t="s">
        <v>569</v>
      </c>
      <c r="B302" s="95" t="s">
        <v>514</v>
      </c>
      <c r="C302" s="95" t="s">
        <v>323</v>
      </c>
      <c r="D302" s="95" t="s">
        <v>570</v>
      </c>
      <c r="E302" s="95"/>
      <c r="F302" s="80">
        <v>150000</v>
      </c>
      <c r="G302" s="80">
        <v>0</v>
      </c>
      <c r="H302" s="80">
        <v>0</v>
      </c>
    </row>
    <row r="303" spans="1:8" ht="63" x14ac:dyDescent="0.25">
      <c r="A303" s="95" t="s">
        <v>386</v>
      </c>
      <c r="B303" s="95" t="s">
        <v>514</v>
      </c>
      <c r="C303" s="95" t="s">
        <v>323</v>
      </c>
      <c r="D303" s="95" t="s">
        <v>570</v>
      </c>
      <c r="E303" s="95" t="s">
        <v>387</v>
      </c>
      <c r="F303" s="80">
        <v>150000</v>
      </c>
      <c r="G303" s="80">
        <v>0</v>
      </c>
      <c r="H303" s="80">
        <v>0</v>
      </c>
    </row>
    <row r="304" spans="1:8" ht="63" x14ac:dyDescent="0.25">
      <c r="A304" s="95" t="s">
        <v>571</v>
      </c>
      <c r="B304" s="95" t="s">
        <v>514</v>
      </c>
      <c r="C304" s="95" t="s">
        <v>323</v>
      </c>
      <c r="D304" s="95" t="s">
        <v>572</v>
      </c>
      <c r="E304" s="95"/>
      <c r="F304" s="80">
        <v>1105588.6000000001</v>
      </c>
      <c r="G304" s="80">
        <v>572000</v>
      </c>
      <c r="H304" s="80">
        <v>572000</v>
      </c>
    </row>
    <row r="305" spans="1:8" ht="63" x14ac:dyDescent="0.25">
      <c r="A305" s="95" t="s">
        <v>386</v>
      </c>
      <c r="B305" s="95" t="s">
        <v>514</v>
      </c>
      <c r="C305" s="95" t="s">
        <v>323</v>
      </c>
      <c r="D305" s="95" t="s">
        <v>572</v>
      </c>
      <c r="E305" s="95" t="s">
        <v>387</v>
      </c>
      <c r="F305" s="80">
        <v>1105588.6000000001</v>
      </c>
      <c r="G305" s="80">
        <v>572000</v>
      </c>
      <c r="H305" s="80">
        <v>572000</v>
      </c>
    </row>
    <row r="306" spans="1:8" ht="94.5" x14ac:dyDescent="0.25">
      <c r="A306" s="95" t="s">
        <v>573</v>
      </c>
      <c r="B306" s="95" t="s">
        <v>514</v>
      </c>
      <c r="C306" s="95" t="s">
        <v>323</v>
      </c>
      <c r="D306" s="95" t="s">
        <v>574</v>
      </c>
      <c r="E306" s="95"/>
      <c r="F306" s="80">
        <v>25000</v>
      </c>
      <c r="G306" s="80">
        <v>25000</v>
      </c>
      <c r="H306" s="80">
        <v>25000</v>
      </c>
    </row>
    <row r="307" spans="1:8" ht="63" x14ac:dyDescent="0.25">
      <c r="A307" s="95" t="s">
        <v>386</v>
      </c>
      <c r="B307" s="95" t="s">
        <v>514</v>
      </c>
      <c r="C307" s="95" t="s">
        <v>323</v>
      </c>
      <c r="D307" s="95" t="s">
        <v>574</v>
      </c>
      <c r="E307" s="95" t="s">
        <v>387</v>
      </c>
      <c r="F307" s="80">
        <v>25000</v>
      </c>
      <c r="G307" s="80">
        <v>25000</v>
      </c>
      <c r="H307" s="80">
        <v>25000</v>
      </c>
    </row>
    <row r="308" spans="1:8" x14ac:dyDescent="0.25">
      <c r="A308" s="95" t="s">
        <v>575</v>
      </c>
      <c r="B308" s="95" t="s">
        <v>514</v>
      </c>
      <c r="C308" s="95" t="s">
        <v>358</v>
      </c>
      <c r="D308" s="95" t="s">
        <v>559</v>
      </c>
      <c r="E308" s="95"/>
      <c r="F308" s="80">
        <v>15498706.57</v>
      </c>
      <c r="G308" s="80">
        <v>0</v>
      </c>
      <c r="H308" s="80">
        <v>0</v>
      </c>
    </row>
    <row r="309" spans="1:8" ht="78.75" x14ac:dyDescent="0.25">
      <c r="A309" s="95" t="s">
        <v>576</v>
      </c>
      <c r="B309" s="95" t="s">
        <v>514</v>
      </c>
      <c r="C309" s="95" t="s">
        <v>358</v>
      </c>
      <c r="D309" s="95" t="s">
        <v>577</v>
      </c>
      <c r="E309" s="95"/>
      <c r="F309" s="80">
        <v>15498706.57</v>
      </c>
      <c r="G309" s="80">
        <v>0</v>
      </c>
      <c r="H309" s="80">
        <v>0</v>
      </c>
    </row>
    <row r="310" spans="1:8" ht="31.5" x14ac:dyDescent="0.25">
      <c r="A310" s="95" t="s">
        <v>394</v>
      </c>
      <c r="B310" s="95" t="s">
        <v>514</v>
      </c>
      <c r="C310" s="95" t="s">
        <v>358</v>
      </c>
      <c r="D310" s="95" t="s">
        <v>577</v>
      </c>
      <c r="E310" s="95" t="s">
        <v>395</v>
      </c>
      <c r="F310" s="80">
        <v>15498706.57</v>
      </c>
      <c r="G310" s="80">
        <v>0</v>
      </c>
      <c r="H310" s="80">
        <v>0</v>
      </c>
    </row>
    <row r="311" spans="1:8" x14ac:dyDescent="0.25">
      <c r="A311" s="95" t="s">
        <v>420</v>
      </c>
      <c r="B311" s="95" t="s">
        <v>421</v>
      </c>
      <c r="C311" s="95" t="s">
        <v>422</v>
      </c>
      <c r="D311" s="95" t="s">
        <v>559</v>
      </c>
      <c r="E311" s="95"/>
      <c r="F311" s="80">
        <v>9817028.1999999993</v>
      </c>
      <c r="G311" s="80">
        <v>4249000.8</v>
      </c>
      <c r="H311" s="80">
        <v>4249000.8</v>
      </c>
    </row>
    <row r="312" spans="1:8" ht="110.25" x14ac:dyDescent="0.25">
      <c r="A312" s="95" t="s">
        <v>578</v>
      </c>
      <c r="B312" s="95" t="s">
        <v>421</v>
      </c>
      <c r="C312" s="95" t="s">
        <v>422</v>
      </c>
      <c r="D312" s="95" t="s">
        <v>579</v>
      </c>
      <c r="E312" s="95"/>
      <c r="F312" s="80">
        <v>9817028.1999999993</v>
      </c>
      <c r="G312" s="80">
        <v>4249000.8</v>
      </c>
      <c r="H312" s="80">
        <v>4249000.8</v>
      </c>
    </row>
    <row r="313" spans="1:8" ht="47.25" x14ac:dyDescent="0.25">
      <c r="A313" s="95" t="s">
        <v>472</v>
      </c>
      <c r="B313" s="95" t="s">
        <v>421</v>
      </c>
      <c r="C313" s="95" t="s">
        <v>422</v>
      </c>
      <c r="D313" s="95" t="s">
        <v>579</v>
      </c>
      <c r="E313" s="95" t="s">
        <v>473</v>
      </c>
      <c r="F313" s="80">
        <v>9817028.1999999993</v>
      </c>
      <c r="G313" s="80">
        <v>4249000.8</v>
      </c>
      <c r="H313" s="80">
        <v>4249000.8</v>
      </c>
    </row>
    <row r="314" spans="1:8" ht="78.75" x14ac:dyDescent="0.25">
      <c r="A314" s="95" t="s">
        <v>1254</v>
      </c>
      <c r="B314" s="95"/>
      <c r="C314" s="95"/>
      <c r="D314" s="95" t="s">
        <v>1255</v>
      </c>
      <c r="E314" s="95"/>
      <c r="F314" s="80">
        <v>3203827.2</v>
      </c>
      <c r="G314" s="80">
        <v>0</v>
      </c>
      <c r="H314" s="80">
        <v>0</v>
      </c>
    </row>
    <row r="315" spans="1:8" ht="78.75" x14ac:dyDescent="0.25">
      <c r="A315" s="95" t="s">
        <v>1256</v>
      </c>
      <c r="B315" s="95"/>
      <c r="C315" s="95"/>
      <c r="D315" s="95" t="s">
        <v>1257</v>
      </c>
      <c r="E315" s="95"/>
      <c r="F315" s="80">
        <v>3203827.2</v>
      </c>
      <c r="G315" s="80">
        <v>0</v>
      </c>
      <c r="H315" s="80">
        <v>0</v>
      </c>
    </row>
    <row r="316" spans="1:8" ht="31.5" x14ac:dyDescent="0.25">
      <c r="A316" s="95" t="s">
        <v>580</v>
      </c>
      <c r="B316" s="95" t="s">
        <v>421</v>
      </c>
      <c r="C316" s="95" t="s">
        <v>358</v>
      </c>
      <c r="D316" s="95" t="s">
        <v>1257</v>
      </c>
      <c r="E316" s="95"/>
      <c r="F316" s="80">
        <v>3203827.2</v>
      </c>
      <c r="G316" s="80">
        <v>0</v>
      </c>
      <c r="H316" s="80">
        <v>0</v>
      </c>
    </row>
    <row r="317" spans="1:8" ht="157.5" x14ac:dyDescent="0.25">
      <c r="A317" s="95" t="s">
        <v>1258</v>
      </c>
      <c r="B317" s="95" t="s">
        <v>421</v>
      </c>
      <c r="C317" s="95" t="s">
        <v>358</v>
      </c>
      <c r="D317" s="95" t="s">
        <v>1259</v>
      </c>
      <c r="E317" s="95"/>
      <c r="F317" s="80">
        <v>3203827.2</v>
      </c>
      <c r="G317" s="80">
        <v>0</v>
      </c>
      <c r="H317" s="80">
        <v>0</v>
      </c>
    </row>
    <row r="318" spans="1:8" ht="31.5" x14ac:dyDescent="0.25">
      <c r="A318" s="95" t="s">
        <v>425</v>
      </c>
      <c r="B318" s="95" t="s">
        <v>421</v>
      </c>
      <c r="C318" s="95" t="s">
        <v>358</v>
      </c>
      <c r="D318" s="95" t="s">
        <v>1259</v>
      </c>
      <c r="E318" s="95" t="s">
        <v>426</v>
      </c>
      <c r="F318" s="80">
        <v>3203827.2</v>
      </c>
      <c r="G318" s="80">
        <v>0</v>
      </c>
      <c r="H318" s="80">
        <v>0</v>
      </c>
    </row>
    <row r="319" spans="1:8" ht="31.5" x14ac:dyDescent="0.25">
      <c r="A319" s="95" t="s">
        <v>581</v>
      </c>
      <c r="B319" s="95"/>
      <c r="C319" s="95"/>
      <c r="D319" s="95" t="s">
        <v>582</v>
      </c>
      <c r="E319" s="95"/>
      <c r="F319" s="80">
        <v>54445570.68</v>
      </c>
      <c r="G319" s="80">
        <v>25805400</v>
      </c>
      <c r="H319" s="80">
        <v>25805400</v>
      </c>
    </row>
    <row r="320" spans="1:8" ht="47.25" x14ac:dyDescent="0.25">
      <c r="A320" s="95" t="s">
        <v>583</v>
      </c>
      <c r="B320" s="95"/>
      <c r="C320" s="95"/>
      <c r="D320" s="95" t="s">
        <v>584</v>
      </c>
      <c r="E320" s="95"/>
      <c r="F320" s="80">
        <v>54445570.68</v>
      </c>
      <c r="G320" s="80">
        <v>25805400</v>
      </c>
      <c r="H320" s="80">
        <v>25805400</v>
      </c>
    </row>
    <row r="321" spans="1:8" x14ac:dyDescent="0.25">
      <c r="A321" s="95" t="s">
        <v>1459</v>
      </c>
      <c r="B321" s="95" t="s">
        <v>514</v>
      </c>
      <c r="C321" s="95" t="s">
        <v>343</v>
      </c>
      <c r="D321" s="95" t="s">
        <v>584</v>
      </c>
      <c r="E321" s="95"/>
      <c r="F321" s="80">
        <v>12102230.68</v>
      </c>
      <c r="G321" s="80">
        <v>0</v>
      </c>
      <c r="H321" s="80">
        <v>0</v>
      </c>
    </row>
    <row r="322" spans="1:8" ht="47.25" x14ac:dyDescent="0.25">
      <c r="A322" s="95" t="s">
        <v>1460</v>
      </c>
      <c r="B322" s="95" t="s">
        <v>514</v>
      </c>
      <c r="C322" s="95" t="s">
        <v>343</v>
      </c>
      <c r="D322" s="95" t="s">
        <v>1461</v>
      </c>
      <c r="E322" s="95"/>
      <c r="F322" s="80">
        <v>12102230.68</v>
      </c>
      <c r="G322" s="80">
        <v>0</v>
      </c>
      <c r="H322" s="80">
        <v>0</v>
      </c>
    </row>
    <row r="323" spans="1:8" ht="63" x14ac:dyDescent="0.25">
      <c r="A323" s="95" t="s">
        <v>386</v>
      </c>
      <c r="B323" s="95" t="s">
        <v>514</v>
      </c>
      <c r="C323" s="95" t="s">
        <v>343</v>
      </c>
      <c r="D323" s="95" t="s">
        <v>1461</v>
      </c>
      <c r="E323" s="95" t="s">
        <v>387</v>
      </c>
      <c r="F323" s="80">
        <v>12102230.68</v>
      </c>
      <c r="G323" s="80">
        <v>0</v>
      </c>
      <c r="H323" s="80">
        <v>0</v>
      </c>
    </row>
    <row r="324" spans="1:8" x14ac:dyDescent="0.25">
      <c r="A324" s="95" t="s">
        <v>575</v>
      </c>
      <c r="B324" s="95" t="s">
        <v>514</v>
      </c>
      <c r="C324" s="95" t="s">
        <v>358</v>
      </c>
      <c r="D324" s="95" t="s">
        <v>584</v>
      </c>
      <c r="E324" s="95"/>
      <c r="F324" s="80">
        <v>42343340</v>
      </c>
      <c r="G324" s="80">
        <v>25805400</v>
      </c>
      <c r="H324" s="80">
        <v>25805400</v>
      </c>
    </row>
    <row r="325" spans="1:8" ht="47.25" x14ac:dyDescent="0.25">
      <c r="A325" s="95" t="s">
        <v>324</v>
      </c>
      <c r="B325" s="95" t="s">
        <v>514</v>
      </c>
      <c r="C325" s="95" t="s">
        <v>358</v>
      </c>
      <c r="D325" s="95" t="s">
        <v>587</v>
      </c>
      <c r="E325" s="95"/>
      <c r="F325" s="80">
        <v>27198840</v>
      </c>
      <c r="G325" s="80">
        <v>22905400</v>
      </c>
      <c r="H325" s="80">
        <v>22905400</v>
      </c>
    </row>
    <row r="326" spans="1:8" ht="63" x14ac:dyDescent="0.25">
      <c r="A326" s="95" t="s">
        <v>326</v>
      </c>
      <c r="B326" s="95" t="s">
        <v>514</v>
      </c>
      <c r="C326" s="95" t="s">
        <v>358</v>
      </c>
      <c r="D326" s="95" t="s">
        <v>587</v>
      </c>
      <c r="E326" s="95" t="s">
        <v>327</v>
      </c>
      <c r="F326" s="80">
        <v>27198840</v>
      </c>
      <c r="G326" s="80">
        <v>22905400</v>
      </c>
      <c r="H326" s="80">
        <v>22905400</v>
      </c>
    </row>
    <row r="327" spans="1:8" ht="47.25" x14ac:dyDescent="0.25">
      <c r="A327" s="95" t="s">
        <v>588</v>
      </c>
      <c r="B327" s="95" t="s">
        <v>514</v>
      </c>
      <c r="C327" s="95" t="s">
        <v>358</v>
      </c>
      <c r="D327" s="95" t="s">
        <v>589</v>
      </c>
      <c r="E327" s="95"/>
      <c r="F327" s="80">
        <v>2900000</v>
      </c>
      <c r="G327" s="80">
        <v>2900000</v>
      </c>
      <c r="H327" s="80">
        <v>2900000</v>
      </c>
    </row>
    <row r="328" spans="1:8" ht="63" x14ac:dyDescent="0.25">
      <c r="A328" s="95" t="s">
        <v>326</v>
      </c>
      <c r="B328" s="95" t="s">
        <v>514</v>
      </c>
      <c r="C328" s="95" t="s">
        <v>358</v>
      </c>
      <c r="D328" s="95" t="s">
        <v>589</v>
      </c>
      <c r="E328" s="95" t="s">
        <v>327</v>
      </c>
      <c r="F328" s="80">
        <v>2900000</v>
      </c>
      <c r="G328" s="80">
        <v>2900000</v>
      </c>
      <c r="H328" s="80">
        <v>2900000</v>
      </c>
    </row>
    <row r="329" spans="1:8" ht="47.25" x14ac:dyDescent="0.25">
      <c r="A329" s="95" t="s">
        <v>585</v>
      </c>
      <c r="B329" s="95" t="s">
        <v>514</v>
      </c>
      <c r="C329" s="95" t="s">
        <v>358</v>
      </c>
      <c r="D329" s="95" t="s">
        <v>586</v>
      </c>
      <c r="E329" s="95"/>
      <c r="F329" s="80">
        <v>12244500</v>
      </c>
      <c r="G329" s="80">
        <v>0</v>
      </c>
      <c r="H329" s="80">
        <v>0</v>
      </c>
    </row>
    <row r="330" spans="1:8" ht="47.25" x14ac:dyDescent="0.25">
      <c r="A330" s="95" t="s">
        <v>472</v>
      </c>
      <c r="B330" s="95" t="s">
        <v>514</v>
      </c>
      <c r="C330" s="95" t="s">
        <v>358</v>
      </c>
      <c r="D330" s="95" t="s">
        <v>586</v>
      </c>
      <c r="E330" s="95" t="s">
        <v>473</v>
      </c>
      <c r="F330" s="80">
        <v>12244500</v>
      </c>
      <c r="G330" s="80">
        <v>0</v>
      </c>
      <c r="H330" s="80">
        <v>0</v>
      </c>
    </row>
    <row r="331" spans="1:8" ht="31.5" x14ac:dyDescent="0.25">
      <c r="A331" s="95" t="s">
        <v>1260</v>
      </c>
      <c r="B331" s="95"/>
      <c r="C331" s="95"/>
      <c r="D331" s="95" t="s">
        <v>1261</v>
      </c>
      <c r="E331" s="95"/>
      <c r="F331" s="80">
        <v>5413363.2000000002</v>
      </c>
      <c r="G331" s="80">
        <v>0</v>
      </c>
      <c r="H331" s="80">
        <v>0</v>
      </c>
    </row>
    <row r="332" spans="1:8" ht="47.25" x14ac:dyDescent="0.25">
      <c r="A332" s="95" t="s">
        <v>1262</v>
      </c>
      <c r="B332" s="95"/>
      <c r="C332" s="95"/>
      <c r="D332" s="95" t="s">
        <v>1263</v>
      </c>
      <c r="E332" s="95"/>
      <c r="F332" s="80">
        <v>5413363.2000000002</v>
      </c>
      <c r="G332" s="80">
        <v>0</v>
      </c>
      <c r="H332" s="80">
        <v>0</v>
      </c>
    </row>
    <row r="333" spans="1:8" ht="31.5" x14ac:dyDescent="0.25">
      <c r="A333" s="95" t="s">
        <v>580</v>
      </c>
      <c r="B333" s="95" t="s">
        <v>421</v>
      </c>
      <c r="C333" s="95" t="s">
        <v>358</v>
      </c>
      <c r="D333" s="95" t="s">
        <v>1263</v>
      </c>
      <c r="E333" s="95"/>
      <c r="F333" s="80">
        <v>5413363.2000000002</v>
      </c>
      <c r="G333" s="80">
        <v>0</v>
      </c>
      <c r="H333" s="80">
        <v>0</v>
      </c>
    </row>
    <row r="334" spans="1:8" ht="63" x14ac:dyDescent="0.25">
      <c r="A334" s="95" t="s">
        <v>1264</v>
      </c>
      <c r="B334" s="95" t="s">
        <v>421</v>
      </c>
      <c r="C334" s="95" t="s">
        <v>358</v>
      </c>
      <c r="D334" s="95" t="s">
        <v>1265</v>
      </c>
      <c r="E334" s="95"/>
      <c r="F334" s="80">
        <v>5413363.2000000002</v>
      </c>
      <c r="G334" s="80">
        <v>0</v>
      </c>
      <c r="H334" s="80">
        <v>0</v>
      </c>
    </row>
    <row r="335" spans="1:8" ht="31.5" x14ac:dyDescent="0.25">
      <c r="A335" s="95" t="s">
        <v>425</v>
      </c>
      <c r="B335" s="95" t="s">
        <v>421</v>
      </c>
      <c r="C335" s="95" t="s">
        <v>358</v>
      </c>
      <c r="D335" s="95" t="s">
        <v>1265</v>
      </c>
      <c r="E335" s="95" t="s">
        <v>426</v>
      </c>
      <c r="F335" s="80">
        <v>5413363.2000000002</v>
      </c>
      <c r="G335" s="80">
        <v>0</v>
      </c>
      <c r="H335" s="80">
        <v>0</v>
      </c>
    </row>
    <row r="336" spans="1:8" ht="47.25" x14ac:dyDescent="0.25">
      <c r="A336" s="95" t="s">
        <v>590</v>
      </c>
      <c r="B336" s="95"/>
      <c r="C336" s="95"/>
      <c r="D336" s="95" t="s">
        <v>591</v>
      </c>
      <c r="E336" s="95"/>
      <c r="F336" s="80">
        <v>172003136.52000001</v>
      </c>
      <c r="G336" s="80">
        <v>0</v>
      </c>
      <c r="H336" s="80">
        <v>0</v>
      </c>
    </row>
    <row r="337" spans="1:8" ht="47.25" x14ac:dyDescent="0.25">
      <c r="A337" s="95" t="s">
        <v>1353</v>
      </c>
      <c r="B337" s="95"/>
      <c r="C337" s="95"/>
      <c r="D337" s="95" t="s">
        <v>1354</v>
      </c>
      <c r="E337" s="95"/>
      <c r="F337" s="80">
        <v>390000</v>
      </c>
      <c r="G337" s="80">
        <v>0</v>
      </c>
      <c r="H337" s="80">
        <v>0</v>
      </c>
    </row>
    <row r="338" spans="1:8" x14ac:dyDescent="0.25">
      <c r="A338" s="95" t="s">
        <v>562</v>
      </c>
      <c r="B338" s="95" t="s">
        <v>514</v>
      </c>
      <c r="C338" s="95" t="s">
        <v>323</v>
      </c>
      <c r="D338" s="95" t="s">
        <v>1354</v>
      </c>
      <c r="E338" s="95"/>
      <c r="F338" s="80">
        <v>390000</v>
      </c>
      <c r="G338" s="80">
        <v>0</v>
      </c>
      <c r="H338" s="80">
        <v>0</v>
      </c>
    </row>
    <row r="339" spans="1:8" ht="63" x14ac:dyDescent="0.25">
      <c r="A339" s="95" t="s">
        <v>1355</v>
      </c>
      <c r="B339" s="95" t="s">
        <v>514</v>
      </c>
      <c r="C339" s="95" t="s">
        <v>323</v>
      </c>
      <c r="D339" s="95" t="s">
        <v>1356</v>
      </c>
      <c r="E339" s="95"/>
      <c r="F339" s="80">
        <v>390000</v>
      </c>
      <c r="G339" s="80">
        <v>0</v>
      </c>
      <c r="H339" s="80">
        <v>0</v>
      </c>
    </row>
    <row r="340" spans="1:8" ht="63" x14ac:dyDescent="0.25">
      <c r="A340" s="95" t="s">
        <v>386</v>
      </c>
      <c r="B340" s="95" t="s">
        <v>514</v>
      </c>
      <c r="C340" s="95" t="s">
        <v>323</v>
      </c>
      <c r="D340" s="95" t="s">
        <v>1356</v>
      </c>
      <c r="E340" s="95" t="s">
        <v>387</v>
      </c>
      <c r="F340" s="80">
        <v>390000</v>
      </c>
      <c r="G340" s="80">
        <v>0</v>
      </c>
      <c r="H340" s="80">
        <v>0</v>
      </c>
    </row>
    <row r="341" spans="1:8" ht="63" x14ac:dyDescent="0.25">
      <c r="A341" s="95" t="s">
        <v>592</v>
      </c>
      <c r="B341" s="95"/>
      <c r="C341" s="95"/>
      <c r="D341" s="95" t="s">
        <v>593</v>
      </c>
      <c r="E341" s="95"/>
      <c r="F341" s="80">
        <v>171613136.52000001</v>
      </c>
      <c r="G341" s="80">
        <v>0</v>
      </c>
      <c r="H341" s="80">
        <v>0</v>
      </c>
    </row>
    <row r="342" spans="1:8" x14ac:dyDescent="0.25">
      <c r="A342" s="95" t="s">
        <v>562</v>
      </c>
      <c r="B342" s="95" t="s">
        <v>514</v>
      </c>
      <c r="C342" s="95" t="s">
        <v>323</v>
      </c>
      <c r="D342" s="95" t="s">
        <v>593</v>
      </c>
      <c r="E342" s="95"/>
      <c r="F342" s="80">
        <v>171613136.52000001</v>
      </c>
      <c r="G342" s="80">
        <v>0</v>
      </c>
      <c r="H342" s="80">
        <v>0</v>
      </c>
    </row>
    <row r="343" spans="1:8" ht="189" x14ac:dyDescent="0.25">
      <c r="A343" s="95" t="s">
        <v>594</v>
      </c>
      <c r="B343" s="95" t="s">
        <v>514</v>
      </c>
      <c r="C343" s="95" t="s">
        <v>323</v>
      </c>
      <c r="D343" s="95" t="s">
        <v>595</v>
      </c>
      <c r="E343" s="95"/>
      <c r="F343" s="80">
        <v>168198035</v>
      </c>
      <c r="G343" s="80">
        <v>0</v>
      </c>
      <c r="H343" s="80">
        <v>0</v>
      </c>
    </row>
    <row r="344" spans="1:8" ht="47.25" x14ac:dyDescent="0.25">
      <c r="A344" s="95" t="s">
        <v>472</v>
      </c>
      <c r="B344" s="95" t="s">
        <v>514</v>
      </c>
      <c r="C344" s="95" t="s">
        <v>323</v>
      </c>
      <c r="D344" s="95" t="s">
        <v>595</v>
      </c>
      <c r="E344" s="95" t="s">
        <v>473</v>
      </c>
      <c r="F344" s="80">
        <v>168198035</v>
      </c>
      <c r="G344" s="80">
        <v>0</v>
      </c>
      <c r="H344" s="80">
        <v>0</v>
      </c>
    </row>
    <row r="345" spans="1:8" ht="126" x14ac:dyDescent="0.25">
      <c r="A345" s="95" t="s">
        <v>596</v>
      </c>
      <c r="B345" s="95" t="s">
        <v>514</v>
      </c>
      <c r="C345" s="95" t="s">
        <v>323</v>
      </c>
      <c r="D345" s="95" t="s">
        <v>597</v>
      </c>
      <c r="E345" s="95"/>
      <c r="F345" s="80">
        <v>1698970</v>
      </c>
      <c r="G345" s="80">
        <v>0</v>
      </c>
      <c r="H345" s="80">
        <v>0</v>
      </c>
    </row>
    <row r="346" spans="1:8" ht="47.25" x14ac:dyDescent="0.25">
      <c r="A346" s="95" t="s">
        <v>472</v>
      </c>
      <c r="B346" s="95" t="s">
        <v>514</v>
      </c>
      <c r="C346" s="95" t="s">
        <v>323</v>
      </c>
      <c r="D346" s="95" t="s">
        <v>597</v>
      </c>
      <c r="E346" s="95" t="s">
        <v>473</v>
      </c>
      <c r="F346" s="80">
        <v>1698970</v>
      </c>
      <c r="G346" s="80">
        <v>0</v>
      </c>
      <c r="H346" s="80">
        <v>0</v>
      </c>
    </row>
    <row r="347" spans="1:8" ht="126" x14ac:dyDescent="0.25">
      <c r="A347" s="95" t="s">
        <v>598</v>
      </c>
      <c r="B347" s="95" t="s">
        <v>514</v>
      </c>
      <c r="C347" s="95" t="s">
        <v>323</v>
      </c>
      <c r="D347" s="95" t="s">
        <v>599</v>
      </c>
      <c r="E347" s="95"/>
      <c r="F347" s="80">
        <v>1716131.52</v>
      </c>
      <c r="G347" s="80">
        <v>0</v>
      </c>
      <c r="H347" s="80">
        <v>0</v>
      </c>
    </row>
    <row r="348" spans="1:8" ht="47.25" x14ac:dyDescent="0.25">
      <c r="A348" s="95" t="s">
        <v>472</v>
      </c>
      <c r="B348" s="95" t="s">
        <v>514</v>
      </c>
      <c r="C348" s="95" t="s">
        <v>323</v>
      </c>
      <c r="D348" s="95" t="s">
        <v>599</v>
      </c>
      <c r="E348" s="95" t="s">
        <v>473</v>
      </c>
      <c r="F348" s="80">
        <v>1716131.52</v>
      </c>
      <c r="G348" s="80">
        <v>0</v>
      </c>
      <c r="H348" s="80">
        <v>0</v>
      </c>
    </row>
    <row r="349" spans="1:8" ht="63" x14ac:dyDescent="0.25">
      <c r="A349" s="95" t="s">
        <v>600</v>
      </c>
      <c r="B349" s="95"/>
      <c r="C349" s="95"/>
      <c r="D349" s="95" t="s">
        <v>601</v>
      </c>
      <c r="E349" s="95"/>
      <c r="F349" s="80">
        <v>334283027.88999999</v>
      </c>
      <c r="G349" s="80">
        <v>86539193.269999996</v>
      </c>
      <c r="H349" s="80">
        <v>66613767.670000002</v>
      </c>
    </row>
    <row r="350" spans="1:8" ht="110.25" x14ac:dyDescent="0.25">
      <c r="A350" s="95" t="s">
        <v>602</v>
      </c>
      <c r="B350" s="95"/>
      <c r="C350" s="95"/>
      <c r="D350" s="95" t="s">
        <v>603</v>
      </c>
      <c r="E350" s="95"/>
      <c r="F350" s="80">
        <v>94724705.019999996</v>
      </c>
      <c r="G350" s="80">
        <v>86539193.269999996</v>
      </c>
      <c r="H350" s="80">
        <v>66613767.670000002</v>
      </c>
    </row>
    <row r="351" spans="1:8" ht="126" x14ac:dyDescent="0.25">
      <c r="A351" s="95" t="s">
        <v>604</v>
      </c>
      <c r="B351" s="95"/>
      <c r="C351" s="95"/>
      <c r="D351" s="95" t="s">
        <v>605</v>
      </c>
      <c r="E351" s="95"/>
      <c r="F351" s="80">
        <v>94724705.019999996</v>
      </c>
      <c r="G351" s="80">
        <v>86539193.269999996</v>
      </c>
      <c r="H351" s="80">
        <v>66613767.670000002</v>
      </c>
    </row>
    <row r="352" spans="1:8" ht="31.5" x14ac:dyDescent="0.25">
      <c r="A352" s="95" t="s">
        <v>606</v>
      </c>
      <c r="B352" s="95" t="s">
        <v>422</v>
      </c>
      <c r="C352" s="95" t="s">
        <v>381</v>
      </c>
      <c r="D352" s="95" t="s">
        <v>605</v>
      </c>
      <c r="E352" s="95"/>
      <c r="F352" s="80">
        <v>94724705.019999996</v>
      </c>
      <c r="G352" s="80">
        <v>86539193.269999996</v>
      </c>
      <c r="H352" s="80">
        <v>66613767.670000002</v>
      </c>
    </row>
    <row r="353" spans="1:8" ht="47.25" x14ac:dyDescent="0.25">
      <c r="A353" s="95" t="s">
        <v>324</v>
      </c>
      <c r="B353" s="95" t="s">
        <v>422</v>
      </c>
      <c r="C353" s="95" t="s">
        <v>381</v>
      </c>
      <c r="D353" s="95" t="s">
        <v>607</v>
      </c>
      <c r="E353" s="95"/>
      <c r="F353" s="80">
        <v>4509150.54</v>
      </c>
      <c r="G353" s="80">
        <v>864437.44</v>
      </c>
      <c r="H353" s="80">
        <v>826395.85</v>
      </c>
    </row>
    <row r="354" spans="1:8" ht="63" x14ac:dyDescent="0.25">
      <c r="A354" s="95" t="s">
        <v>326</v>
      </c>
      <c r="B354" s="95" t="s">
        <v>422</v>
      </c>
      <c r="C354" s="95" t="s">
        <v>381</v>
      </c>
      <c r="D354" s="95" t="s">
        <v>607</v>
      </c>
      <c r="E354" s="95" t="s">
        <v>327</v>
      </c>
      <c r="F354" s="80">
        <v>4509150.54</v>
      </c>
      <c r="G354" s="80">
        <v>864437.44</v>
      </c>
      <c r="H354" s="80">
        <v>826395.85</v>
      </c>
    </row>
    <row r="355" spans="1:8" ht="94.5" x14ac:dyDescent="0.25">
      <c r="A355" s="95" t="s">
        <v>608</v>
      </c>
      <c r="B355" s="95" t="s">
        <v>422</v>
      </c>
      <c r="C355" s="95" t="s">
        <v>381</v>
      </c>
      <c r="D355" s="95" t="s">
        <v>609</v>
      </c>
      <c r="E355" s="95"/>
      <c r="F355" s="80">
        <v>88239015.480000004</v>
      </c>
      <c r="G355" s="80">
        <v>85674755.829999998</v>
      </c>
      <c r="H355" s="80">
        <v>65787371.82</v>
      </c>
    </row>
    <row r="356" spans="1:8" ht="63" x14ac:dyDescent="0.25">
      <c r="A356" s="95" t="s">
        <v>326</v>
      </c>
      <c r="B356" s="95" t="s">
        <v>422</v>
      </c>
      <c r="C356" s="95" t="s">
        <v>381</v>
      </c>
      <c r="D356" s="95" t="s">
        <v>609</v>
      </c>
      <c r="E356" s="95" t="s">
        <v>327</v>
      </c>
      <c r="F356" s="80">
        <v>88239015.480000004</v>
      </c>
      <c r="G356" s="80">
        <v>85674755.829999998</v>
      </c>
      <c r="H356" s="80">
        <v>65787371.82</v>
      </c>
    </row>
    <row r="357" spans="1:8" ht="63" x14ac:dyDescent="0.25">
      <c r="A357" s="95" t="s">
        <v>1357</v>
      </c>
      <c r="B357" s="95" t="s">
        <v>422</v>
      </c>
      <c r="C357" s="95" t="s">
        <v>381</v>
      </c>
      <c r="D357" s="95" t="s">
        <v>1452</v>
      </c>
      <c r="E357" s="95"/>
      <c r="F357" s="80">
        <v>1976539</v>
      </c>
      <c r="G357" s="80">
        <v>0</v>
      </c>
      <c r="H357" s="80">
        <v>0</v>
      </c>
    </row>
    <row r="358" spans="1:8" ht="63" x14ac:dyDescent="0.25">
      <c r="A358" s="95" t="s">
        <v>326</v>
      </c>
      <c r="B358" s="95" t="s">
        <v>422</v>
      </c>
      <c r="C358" s="95" t="s">
        <v>381</v>
      </c>
      <c r="D358" s="95" t="s">
        <v>1452</v>
      </c>
      <c r="E358" s="95" t="s">
        <v>327</v>
      </c>
      <c r="F358" s="80">
        <v>1976539</v>
      </c>
      <c r="G358" s="80">
        <v>0</v>
      </c>
      <c r="H358" s="80">
        <v>0</v>
      </c>
    </row>
    <row r="359" spans="1:8" ht="94.5" x14ac:dyDescent="0.25">
      <c r="A359" s="95" t="s">
        <v>610</v>
      </c>
      <c r="B359" s="95"/>
      <c r="C359" s="95"/>
      <c r="D359" s="95" t="s">
        <v>611</v>
      </c>
      <c r="E359" s="95"/>
      <c r="F359" s="80">
        <v>239558322.87</v>
      </c>
      <c r="G359" s="80">
        <v>0</v>
      </c>
      <c r="H359" s="80">
        <v>0</v>
      </c>
    </row>
    <row r="360" spans="1:8" ht="141.75" x14ac:dyDescent="0.25">
      <c r="A360" s="95" t="s">
        <v>612</v>
      </c>
      <c r="B360" s="95"/>
      <c r="C360" s="95"/>
      <c r="D360" s="95" t="s">
        <v>613</v>
      </c>
      <c r="E360" s="95"/>
      <c r="F360" s="80">
        <v>128609302.87</v>
      </c>
      <c r="G360" s="80">
        <v>0</v>
      </c>
      <c r="H360" s="80">
        <v>0</v>
      </c>
    </row>
    <row r="361" spans="1:8" ht="31.5" x14ac:dyDescent="0.25">
      <c r="A361" s="95" t="s">
        <v>606</v>
      </c>
      <c r="B361" s="95" t="s">
        <v>422</v>
      </c>
      <c r="C361" s="95" t="s">
        <v>381</v>
      </c>
      <c r="D361" s="95" t="s">
        <v>613</v>
      </c>
      <c r="E361" s="95"/>
      <c r="F361" s="80">
        <v>128609302.87</v>
      </c>
      <c r="G361" s="80">
        <v>0</v>
      </c>
      <c r="H361" s="80">
        <v>0</v>
      </c>
    </row>
    <row r="362" spans="1:8" ht="126" x14ac:dyDescent="0.25">
      <c r="A362" s="95" t="s">
        <v>1266</v>
      </c>
      <c r="B362" s="95" t="s">
        <v>422</v>
      </c>
      <c r="C362" s="95" t="s">
        <v>381</v>
      </c>
      <c r="D362" s="95" t="s">
        <v>1267</v>
      </c>
      <c r="E362" s="95"/>
      <c r="F362" s="80">
        <v>128244.72</v>
      </c>
      <c r="G362" s="80">
        <v>0</v>
      </c>
      <c r="H362" s="80">
        <v>0</v>
      </c>
    </row>
    <row r="363" spans="1:8" ht="63" x14ac:dyDescent="0.25">
      <c r="A363" s="95" t="s">
        <v>326</v>
      </c>
      <c r="B363" s="95" t="s">
        <v>422</v>
      </c>
      <c r="C363" s="95" t="s">
        <v>381</v>
      </c>
      <c r="D363" s="95" t="s">
        <v>1267</v>
      </c>
      <c r="E363" s="95" t="s">
        <v>327</v>
      </c>
      <c r="F363" s="80">
        <v>128244.72</v>
      </c>
      <c r="G363" s="80">
        <v>0</v>
      </c>
      <c r="H363" s="80">
        <v>0</v>
      </c>
    </row>
    <row r="364" spans="1:8" ht="47.25" x14ac:dyDescent="0.25">
      <c r="A364" s="95" t="s">
        <v>1476</v>
      </c>
      <c r="B364" s="95" t="s">
        <v>422</v>
      </c>
      <c r="C364" s="95" t="s">
        <v>381</v>
      </c>
      <c r="D364" s="95" t="s">
        <v>1477</v>
      </c>
      <c r="E364" s="95"/>
      <c r="F364" s="80">
        <v>525976.18000000005</v>
      </c>
      <c r="G364" s="80">
        <v>0</v>
      </c>
      <c r="H364" s="80">
        <v>0</v>
      </c>
    </row>
    <row r="365" spans="1:8" ht="63" x14ac:dyDescent="0.25">
      <c r="A365" s="95" t="s">
        <v>326</v>
      </c>
      <c r="B365" s="95" t="s">
        <v>422</v>
      </c>
      <c r="C365" s="95" t="s">
        <v>381</v>
      </c>
      <c r="D365" s="95" t="s">
        <v>1477</v>
      </c>
      <c r="E365" s="95" t="s">
        <v>327</v>
      </c>
      <c r="F365" s="80">
        <v>525976.18000000005</v>
      </c>
      <c r="G365" s="80">
        <v>0</v>
      </c>
      <c r="H365" s="80">
        <v>0</v>
      </c>
    </row>
    <row r="366" spans="1:8" ht="63" x14ac:dyDescent="0.25">
      <c r="A366" s="95" t="s">
        <v>1357</v>
      </c>
      <c r="B366" s="95" t="s">
        <v>422</v>
      </c>
      <c r="C366" s="95" t="s">
        <v>381</v>
      </c>
      <c r="D366" s="95" t="s">
        <v>1358</v>
      </c>
      <c r="E366" s="95"/>
      <c r="F366" s="80">
        <v>8078.41</v>
      </c>
      <c r="G366" s="80">
        <v>0</v>
      </c>
      <c r="H366" s="80">
        <v>0</v>
      </c>
    </row>
    <row r="367" spans="1:8" ht="63" x14ac:dyDescent="0.25">
      <c r="A367" s="95" t="s">
        <v>326</v>
      </c>
      <c r="B367" s="95" t="s">
        <v>422</v>
      </c>
      <c r="C367" s="95" t="s">
        <v>381</v>
      </c>
      <c r="D367" s="95" t="s">
        <v>1358</v>
      </c>
      <c r="E367" s="95" t="s">
        <v>327</v>
      </c>
      <c r="F367" s="80">
        <v>8078.41</v>
      </c>
      <c r="G367" s="80">
        <v>0</v>
      </c>
      <c r="H367" s="80">
        <v>0</v>
      </c>
    </row>
    <row r="368" spans="1:8" ht="63" x14ac:dyDescent="0.25">
      <c r="A368" s="95" t="s">
        <v>1357</v>
      </c>
      <c r="B368" s="95" t="s">
        <v>422</v>
      </c>
      <c r="C368" s="95" t="s">
        <v>381</v>
      </c>
      <c r="D368" s="95" t="s">
        <v>1453</v>
      </c>
      <c r="E368" s="95"/>
      <c r="F368" s="80">
        <v>9260947</v>
      </c>
      <c r="G368" s="80">
        <v>0</v>
      </c>
      <c r="H368" s="80">
        <v>0</v>
      </c>
    </row>
    <row r="369" spans="1:8" ht="63" x14ac:dyDescent="0.25">
      <c r="A369" s="95" t="s">
        <v>326</v>
      </c>
      <c r="B369" s="95" t="s">
        <v>422</v>
      </c>
      <c r="C369" s="95" t="s">
        <v>381</v>
      </c>
      <c r="D369" s="95" t="s">
        <v>1453</v>
      </c>
      <c r="E369" s="95" t="s">
        <v>327</v>
      </c>
      <c r="F369" s="80">
        <v>9260947</v>
      </c>
      <c r="G369" s="80">
        <v>0</v>
      </c>
      <c r="H369" s="80">
        <v>0</v>
      </c>
    </row>
    <row r="370" spans="1:8" ht="173.25" x14ac:dyDescent="0.25">
      <c r="A370" s="95" t="s">
        <v>614</v>
      </c>
      <c r="B370" s="95" t="s">
        <v>422</v>
      </c>
      <c r="C370" s="95" t="s">
        <v>381</v>
      </c>
      <c r="D370" s="95" t="s">
        <v>615</v>
      </c>
      <c r="E370" s="95"/>
      <c r="F370" s="80">
        <v>18959163.559999999</v>
      </c>
      <c r="G370" s="80">
        <v>0</v>
      </c>
      <c r="H370" s="80">
        <v>0</v>
      </c>
    </row>
    <row r="371" spans="1:8" ht="63" x14ac:dyDescent="0.25">
      <c r="A371" s="95" t="s">
        <v>326</v>
      </c>
      <c r="B371" s="95" t="s">
        <v>422</v>
      </c>
      <c r="C371" s="95" t="s">
        <v>381</v>
      </c>
      <c r="D371" s="95" t="s">
        <v>615</v>
      </c>
      <c r="E371" s="95" t="s">
        <v>327</v>
      </c>
      <c r="F371" s="80">
        <v>18959163.559999999</v>
      </c>
      <c r="G371" s="80">
        <v>0</v>
      </c>
      <c r="H371" s="80">
        <v>0</v>
      </c>
    </row>
    <row r="372" spans="1:8" ht="63" x14ac:dyDescent="0.25">
      <c r="A372" s="95" t="s">
        <v>1357</v>
      </c>
      <c r="B372" s="95" t="s">
        <v>422</v>
      </c>
      <c r="C372" s="95" t="s">
        <v>381</v>
      </c>
      <c r="D372" s="95" t="s">
        <v>1405</v>
      </c>
      <c r="E372" s="95"/>
      <c r="F372" s="80">
        <v>99726893</v>
      </c>
      <c r="G372" s="80">
        <v>0</v>
      </c>
      <c r="H372" s="80">
        <v>0</v>
      </c>
    </row>
    <row r="373" spans="1:8" ht="63" x14ac:dyDescent="0.25">
      <c r="A373" s="95" t="s">
        <v>326</v>
      </c>
      <c r="B373" s="95" t="s">
        <v>422</v>
      </c>
      <c r="C373" s="95" t="s">
        <v>381</v>
      </c>
      <c r="D373" s="95" t="s">
        <v>1405</v>
      </c>
      <c r="E373" s="95" t="s">
        <v>327</v>
      </c>
      <c r="F373" s="80">
        <v>99726893</v>
      </c>
      <c r="G373" s="80">
        <v>0</v>
      </c>
      <c r="H373" s="80">
        <v>0</v>
      </c>
    </row>
    <row r="374" spans="1:8" ht="47.25" x14ac:dyDescent="0.25">
      <c r="A374" s="95" t="s">
        <v>1359</v>
      </c>
      <c r="B374" s="95"/>
      <c r="C374" s="95"/>
      <c r="D374" s="95" t="s">
        <v>1374</v>
      </c>
      <c r="E374" s="95"/>
      <c r="F374" s="80">
        <v>110949020</v>
      </c>
      <c r="G374" s="80">
        <v>0</v>
      </c>
      <c r="H374" s="80">
        <v>0</v>
      </c>
    </row>
    <row r="375" spans="1:8" ht="31.5" x14ac:dyDescent="0.25">
      <c r="A375" s="95" t="s">
        <v>606</v>
      </c>
      <c r="B375" s="95" t="s">
        <v>422</v>
      </c>
      <c r="C375" s="95" t="s">
        <v>381</v>
      </c>
      <c r="D375" s="95" t="s">
        <v>1374</v>
      </c>
      <c r="E375" s="95"/>
      <c r="F375" s="80">
        <v>110949020</v>
      </c>
      <c r="G375" s="80">
        <v>0</v>
      </c>
      <c r="H375" s="80">
        <v>0</v>
      </c>
    </row>
    <row r="376" spans="1:8" ht="110.25" x14ac:dyDescent="0.25">
      <c r="A376" s="95" t="s">
        <v>1406</v>
      </c>
      <c r="B376" s="95" t="s">
        <v>422</v>
      </c>
      <c r="C376" s="95" t="s">
        <v>381</v>
      </c>
      <c r="D376" s="95" t="s">
        <v>1375</v>
      </c>
      <c r="E376" s="95"/>
      <c r="F376" s="80">
        <v>110949020</v>
      </c>
      <c r="G376" s="80">
        <v>0</v>
      </c>
      <c r="H376" s="80">
        <v>0</v>
      </c>
    </row>
    <row r="377" spans="1:8" ht="63" x14ac:dyDescent="0.25">
      <c r="A377" s="95" t="s">
        <v>386</v>
      </c>
      <c r="B377" s="95" t="s">
        <v>422</v>
      </c>
      <c r="C377" s="95" t="s">
        <v>381</v>
      </c>
      <c r="D377" s="95" t="s">
        <v>1375</v>
      </c>
      <c r="E377" s="95" t="s">
        <v>387</v>
      </c>
      <c r="F377" s="80">
        <v>110949020</v>
      </c>
      <c r="G377" s="80">
        <v>0</v>
      </c>
      <c r="H377" s="80">
        <v>0</v>
      </c>
    </row>
    <row r="378" spans="1:8" ht="78.75" x14ac:dyDescent="0.25">
      <c r="A378" s="95" t="s">
        <v>616</v>
      </c>
      <c r="B378" s="95"/>
      <c r="C378" s="95"/>
      <c r="D378" s="95" t="s">
        <v>617</v>
      </c>
      <c r="E378" s="95"/>
      <c r="F378" s="80">
        <v>200000</v>
      </c>
      <c r="G378" s="80">
        <v>0</v>
      </c>
      <c r="H378" s="80">
        <v>0</v>
      </c>
    </row>
    <row r="379" spans="1:8" ht="78.75" x14ac:dyDescent="0.25">
      <c r="A379" s="95" t="s">
        <v>618</v>
      </c>
      <c r="B379" s="95"/>
      <c r="C379" s="95"/>
      <c r="D379" s="95" t="s">
        <v>617</v>
      </c>
      <c r="E379" s="95"/>
      <c r="F379" s="80">
        <v>200000</v>
      </c>
      <c r="G379" s="80">
        <v>0</v>
      </c>
      <c r="H379" s="80">
        <v>0</v>
      </c>
    </row>
    <row r="380" spans="1:8" ht="63" x14ac:dyDescent="0.25">
      <c r="A380" s="95" t="s">
        <v>619</v>
      </c>
      <c r="B380" s="95"/>
      <c r="C380" s="95"/>
      <c r="D380" s="95" t="s">
        <v>620</v>
      </c>
      <c r="E380" s="95"/>
      <c r="F380" s="80">
        <v>200000</v>
      </c>
      <c r="G380" s="80">
        <v>0</v>
      </c>
      <c r="H380" s="80">
        <v>0</v>
      </c>
    </row>
    <row r="381" spans="1:8" ht="31.5" x14ac:dyDescent="0.25">
      <c r="A381" s="95" t="s">
        <v>468</v>
      </c>
      <c r="B381" s="95" t="s">
        <v>422</v>
      </c>
      <c r="C381" s="95" t="s">
        <v>469</v>
      </c>
      <c r="D381" s="95" t="s">
        <v>620</v>
      </c>
      <c r="E381" s="95"/>
      <c r="F381" s="80">
        <v>200000</v>
      </c>
      <c r="G381" s="80">
        <v>0</v>
      </c>
      <c r="H381" s="80">
        <v>0</v>
      </c>
    </row>
    <row r="382" spans="1:8" ht="47.25" x14ac:dyDescent="0.25">
      <c r="A382" s="95" t="s">
        <v>621</v>
      </c>
      <c r="B382" s="95" t="s">
        <v>422</v>
      </c>
      <c r="C382" s="95" t="s">
        <v>469</v>
      </c>
      <c r="D382" s="95" t="s">
        <v>622</v>
      </c>
      <c r="E382" s="95"/>
      <c r="F382" s="80">
        <v>200000</v>
      </c>
      <c r="G382" s="80">
        <v>0</v>
      </c>
      <c r="H382" s="80">
        <v>0</v>
      </c>
    </row>
    <row r="383" spans="1:8" ht="31.5" x14ac:dyDescent="0.25">
      <c r="A383" s="95" t="s">
        <v>394</v>
      </c>
      <c r="B383" s="95" t="s">
        <v>422</v>
      </c>
      <c r="C383" s="95" t="s">
        <v>469</v>
      </c>
      <c r="D383" s="95" t="s">
        <v>622</v>
      </c>
      <c r="E383" s="95" t="s">
        <v>395</v>
      </c>
      <c r="F383" s="80">
        <v>200000</v>
      </c>
      <c r="G383" s="80">
        <v>0</v>
      </c>
      <c r="H383" s="80">
        <v>0</v>
      </c>
    </row>
    <row r="384" spans="1:8" ht="110.25" x14ac:dyDescent="0.25">
      <c r="A384" s="95" t="s">
        <v>623</v>
      </c>
      <c r="B384" s="95"/>
      <c r="C384" s="95"/>
      <c r="D384" s="95" t="s">
        <v>624</v>
      </c>
      <c r="E384" s="95"/>
      <c r="F384" s="80">
        <v>20551954</v>
      </c>
      <c r="G384" s="80">
        <v>18643097</v>
      </c>
      <c r="H384" s="80">
        <v>18643097</v>
      </c>
    </row>
    <row r="385" spans="1:8" ht="78.75" x14ac:dyDescent="0.25">
      <c r="A385" s="95" t="s">
        <v>625</v>
      </c>
      <c r="B385" s="95"/>
      <c r="C385" s="95"/>
      <c r="D385" s="95" t="s">
        <v>626</v>
      </c>
      <c r="E385" s="95"/>
      <c r="F385" s="80">
        <v>20005234</v>
      </c>
      <c r="G385" s="80">
        <v>18294377</v>
      </c>
      <c r="H385" s="80">
        <v>18294377</v>
      </c>
    </row>
    <row r="386" spans="1:8" ht="252" x14ac:dyDescent="0.25">
      <c r="A386" s="95" t="s">
        <v>627</v>
      </c>
      <c r="B386" s="95"/>
      <c r="C386" s="95"/>
      <c r="D386" s="95" t="s">
        <v>628</v>
      </c>
      <c r="E386" s="95"/>
      <c r="F386" s="80">
        <v>20005234</v>
      </c>
      <c r="G386" s="80">
        <v>18294377</v>
      </c>
      <c r="H386" s="80">
        <v>18294377</v>
      </c>
    </row>
    <row r="387" spans="1:8" ht="78.75" x14ac:dyDescent="0.25">
      <c r="A387" s="95" t="s">
        <v>629</v>
      </c>
      <c r="B387" s="95" t="s">
        <v>358</v>
      </c>
      <c r="C387" s="95" t="s">
        <v>421</v>
      </c>
      <c r="D387" s="95" t="s">
        <v>628</v>
      </c>
      <c r="E387" s="95"/>
      <c r="F387" s="80">
        <v>20005234</v>
      </c>
      <c r="G387" s="80">
        <v>18294377</v>
      </c>
      <c r="H387" s="80">
        <v>18294377</v>
      </c>
    </row>
    <row r="388" spans="1:8" ht="204.75" x14ac:dyDescent="0.25">
      <c r="A388" s="95" t="s">
        <v>630</v>
      </c>
      <c r="B388" s="95" t="s">
        <v>358</v>
      </c>
      <c r="C388" s="95" t="s">
        <v>421</v>
      </c>
      <c r="D388" s="95" t="s">
        <v>631</v>
      </c>
      <c r="E388" s="95"/>
      <c r="F388" s="80">
        <v>19858234</v>
      </c>
      <c r="G388" s="80">
        <v>18234377</v>
      </c>
      <c r="H388" s="80">
        <v>18234377</v>
      </c>
    </row>
    <row r="389" spans="1:8" ht="141.75" x14ac:dyDescent="0.25">
      <c r="A389" s="95" t="s">
        <v>384</v>
      </c>
      <c r="B389" s="95" t="s">
        <v>358</v>
      </c>
      <c r="C389" s="95" t="s">
        <v>421</v>
      </c>
      <c r="D389" s="95" t="s">
        <v>631</v>
      </c>
      <c r="E389" s="95" t="s">
        <v>385</v>
      </c>
      <c r="F389" s="80">
        <v>18172525</v>
      </c>
      <c r="G389" s="80">
        <v>16818803</v>
      </c>
      <c r="H389" s="80">
        <v>16818803</v>
      </c>
    </row>
    <row r="390" spans="1:8" ht="63" x14ac:dyDescent="0.25">
      <c r="A390" s="95" t="s">
        <v>386</v>
      </c>
      <c r="B390" s="95" t="s">
        <v>358</v>
      </c>
      <c r="C390" s="95" t="s">
        <v>421</v>
      </c>
      <c r="D390" s="95" t="s">
        <v>631</v>
      </c>
      <c r="E390" s="95" t="s">
        <v>387</v>
      </c>
      <c r="F390" s="80">
        <v>1663924</v>
      </c>
      <c r="G390" s="80">
        <v>1373789</v>
      </c>
      <c r="H390" s="80">
        <v>1373789</v>
      </c>
    </row>
    <row r="391" spans="1:8" ht="31.5" x14ac:dyDescent="0.25">
      <c r="A391" s="95" t="s">
        <v>394</v>
      </c>
      <c r="B391" s="95" t="s">
        <v>358</v>
      </c>
      <c r="C391" s="95" t="s">
        <v>421</v>
      </c>
      <c r="D391" s="95" t="s">
        <v>631</v>
      </c>
      <c r="E391" s="95" t="s">
        <v>395</v>
      </c>
      <c r="F391" s="80">
        <v>21785</v>
      </c>
      <c r="G391" s="80">
        <v>41785</v>
      </c>
      <c r="H391" s="80">
        <v>41785</v>
      </c>
    </row>
    <row r="392" spans="1:8" ht="110.25" x14ac:dyDescent="0.25">
      <c r="A392" s="95" t="s">
        <v>632</v>
      </c>
      <c r="B392" s="95" t="s">
        <v>358</v>
      </c>
      <c r="C392" s="95" t="s">
        <v>421</v>
      </c>
      <c r="D392" s="95" t="s">
        <v>633</v>
      </c>
      <c r="E392" s="95"/>
      <c r="F392" s="80">
        <v>147000</v>
      </c>
      <c r="G392" s="80">
        <v>60000</v>
      </c>
      <c r="H392" s="80">
        <v>60000</v>
      </c>
    </row>
    <row r="393" spans="1:8" ht="63" x14ac:dyDescent="0.25">
      <c r="A393" s="95" t="s">
        <v>386</v>
      </c>
      <c r="B393" s="95" t="s">
        <v>358</v>
      </c>
      <c r="C393" s="95" t="s">
        <v>421</v>
      </c>
      <c r="D393" s="95" t="s">
        <v>633</v>
      </c>
      <c r="E393" s="95" t="s">
        <v>387</v>
      </c>
      <c r="F393" s="80">
        <v>147000</v>
      </c>
      <c r="G393" s="80">
        <v>60000</v>
      </c>
      <c r="H393" s="80">
        <v>60000</v>
      </c>
    </row>
    <row r="394" spans="1:8" ht="94.5" x14ac:dyDescent="0.25">
      <c r="A394" s="95" t="s">
        <v>634</v>
      </c>
      <c r="B394" s="95"/>
      <c r="C394" s="95"/>
      <c r="D394" s="95" t="s">
        <v>635</v>
      </c>
      <c r="E394" s="95"/>
      <c r="F394" s="80">
        <v>546720</v>
      </c>
      <c r="G394" s="80">
        <v>348720</v>
      </c>
      <c r="H394" s="80">
        <v>348720</v>
      </c>
    </row>
    <row r="395" spans="1:8" ht="141.75" x14ac:dyDescent="0.25">
      <c r="A395" s="95" t="s">
        <v>636</v>
      </c>
      <c r="B395" s="95"/>
      <c r="C395" s="95"/>
      <c r="D395" s="95" t="s">
        <v>637</v>
      </c>
      <c r="E395" s="95"/>
      <c r="F395" s="80">
        <v>546720</v>
      </c>
      <c r="G395" s="80">
        <v>348720</v>
      </c>
      <c r="H395" s="80">
        <v>348720</v>
      </c>
    </row>
    <row r="396" spans="1:8" ht="78.75" x14ac:dyDescent="0.25">
      <c r="A396" s="95" t="s">
        <v>629</v>
      </c>
      <c r="B396" s="95" t="s">
        <v>358</v>
      </c>
      <c r="C396" s="95" t="s">
        <v>421</v>
      </c>
      <c r="D396" s="95" t="s">
        <v>637</v>
      </c>
      <c r="E396" s="95"/>
      <c r="F396" s="80">
        <v>546720</v>
      </c>
      <c r="G396" s="80">
        <v>348720</v>
      </c>
      <c r="H396" s="80">
        <v>348720</v>
      </c>
    </row>
    <row r="397" spans="1:8" ht="78.75" x14ac:dyDescent="0.25">
      <c r="A397" s="95" t="s">
        <v>638</v>
      </c>
      <c r="B397" s="95" t="s">
        <v>358</v>
      </c>
      <c r="C397" s="95" t="s">
        <v>421</v>
      </c>
      <c r="D397" s="95" t="s">
        <v>639</v>
      </c>
      <c r="E397" s="95"/>
      <c r="F397" s="80">
        <v>546720</v>
      </c>
      <c r="G397" s="80">
        <v>348720</v>
      </c>
      <c r="H397" s="80">
        <v>348720</v>
      </c>
    </row>
    <row r="398" spans="1:8" ht="63" x14ac:dyDescent="0.25">
      <c r="A398" s="95" t="s">
        <v>386</v>
      </c>
      <c r="B398" s="95" t="s">
        <v>358</v>
      </c>
      <c r="C398" s="95" t="s">
        <v>421</v>
      </c>
      <c r="D398" s="95" t="s">
        <v>639</v>
      </c>
      <c r="E398" s="95" t="s">
        <v>387</v>
      </c>
      <c r="F398" s="80">
        <v>546720</v>
      </c>
      <c r="G398" s="80">
        <v>348720</v>
      </c>
      <c r="H398" s="80">
        <v>348720</v>
      </c>
    </row>
    <row r="399" spans="1:8" ht="110.25" x14ac:dyDescent="0.25">
      <c r="A399" s="95" t="s">
        <v>640</v>
      </c>
      <c r="B399" s="95"/>
      <c r="C399" s="95"/>
      <c r="D399" s="95" t="s">
        <v>641</v>
      </c>
      <c r="E399" s="95"/>
      <c r="F399" s="80">
        <v>3294341</v>
      </c>
      <c r="G399" s="80">
        <v>1004341</v>
      </c>
      <c r="H399" s="80">
        <v>1004341</v>
      </c>
    </row>
    <row r="400" spans="1:8" ht="110.25" x14ac:dyDescent="0.25">
      <c r="A400" s="95" t="s">
        <v>642</v>
      </c>
      <c r="B400" s="95"/>
      <c r="C400" s="95"/>
      <c r="D400" s="95" t="s">
        <v>641</v>
      </c>
      <c r="E400" s="95"/>
      <c r="F400" s="80">
        <v>3294341</v>
      </c>
      <c r="G400" s="80">
        <v>1004341</v>
      </c>
      <c r="H400" s="80">
        <v>1004341</v>
      </c>
    </row>
    <row r="401" spans="1:8" ht="63" x14ac:dyDescent="0.25">
      <c r="A401" s="95" t="s">
        <v>643</v>
      </c>
      <c r="B401" s="95"/>
      <c r="C401" s="95"/>
      <c r="D401" s="95" t="s">
        <v>644</v>
      </c>
      <c r="E401" s="95"/>
      <c r="F401" s="80">
        <v>2290000</v>
      </c>
      <c r="G401" s="80">
        <v>0</v>
      </c>
      <c r="H401" s="80">
        <v>0</v>
      </c>
    </row>
    <row r="402" spans="1:8" x14ac:dyDescent="0.25">
      <c r="A402" s="95" t="s">
        <v>342</v>
      </c>
      <c r="B402" s="95" t="s">
        <v>322</v>
      </c>
      <c r="C402" s="95" t="s">
        <v>343</v>
      </c>
      <c r="D402" s="95" t="s">
        <v>644</v>
      </c>
      <c r="E402" s="95"/>
      <c r="F402" s="80">
        <v>2000000</v>
      </c>
      <c r="G402" s="80">
        <v>0</v>
      </c>
      <c r="H402" s="80">
        <v>0</v>
      </c>
    </row>
    <row r="403" spans="1:8" ht="94.5" x14ac:dyDescent="0.25">
      <c r="A403" s="95" t="s">
        <v>645</v>
      </c>
      <c r="B403" s="95" t="s">
        <v>322</v>
      </c>
      <c r="C403" s="95" t="s">
        <v>343</v>
      </c>
      <c r="D403" s="95" t="s">
        <v>646</v>
      </c>
      <c r="E403" s="95"/>
      <c r="F403" s="80">
        <v>2000000</v>
      </c>
      <c r="G403" s="80">
        <v>0</v>
      </c>
      <c r="H403" s="80">
        <v>0</v>
      </c>
    </row>
    <row r="404" spans="1:8" ht="63" x14ac:dyDescent="0.25">
      <c r="A404" s="95" t="s">
        <v>326</v>
      </c>
      <c r="B404" s="95" t="s">
        <v>322</v>
      </c>
      <c r="C404" s="95" t="s">
        <v>343</v>
      </c>
      <c r="D404" s="95" t="s">
        <v>646</v>
      </c>
      <c r="E404" s="95" t="s">
        <v>327</v>
      </c>
      <c r="F404" s="80">
        <v>2000000</v>
      </c>
      <c r="G404" s="80">
        <v>0</v>
      </c>
      <c r="H404" s="80">
        <v>0</v>
      </c>
    </row>
    <row r="405" spans="1:8" ht="31.5" x14ac:dyDescent="0.25">
      <c r="A405" s="95" t="s">
        <v>357</v>
      </c>
      <c r="B405" s="95" t="s">
        <v>322</v>
      </c>
      <c r="C405" s="95" t="s">
        <v>358</v>
      </c>
      <c r="D405" s="95" t="s">
        <v>644</v>
      </c>
      <c r="E405" s="95"/>
      <c r="F405" s="80">
        <v>290000</v>
      </c>
      <c r="G405" s="80">
        <v>0</v>
      </c>
      <c r="H405" s="80">
        <v>0</v>
      </c>
    </row>
    <row r="406" spans="1:8" ht="94.5" x14ac:dyDescent="0.25">
      <c r="A406" s="95" t="s">
        <v>645</v>
      </c>
      <c r="B406" s="95" t="s">
        <v>322</v>
      </c>
      <c r="C406" s="95" t="s">
        <v>358</v>
      </c>
      <c r="D406" s="95" t="s">
        <v>646</v>
      </c>
      <c r="E406" s="95"/>
      <c r="F406" s="80">
        <v>290000</v>
      </c>
      <c r="G406" s="80">
        <v>0</v>
      </c>
      <c r="H406" s="80">
        <v>0</v>
      </c>
    </row>
    <row r="407" spans="1:8" ht="63" x14ac:dyDescent="0.25">
      <c r="A407" s="95" t="s">
        <v>326</v>
      </c>
      <c r="B407" s="95" t="s">
        <v>322</v>
      </c>
      <c r="C407" s="95" t="s">
        <v>358</v>
      </c>
      <c r="D407" s="95" t="s">
        <v>646</v>
      </c>
      <c r="E407" s="95" t="s">
        <v>327</v>
      </c>
      <c r="F407" s="80">
        <v>290000</v>
      </c>
      <c r="G407" s="80">
        <v>0</v>
      </c>
      <c r="H407" s="80">
        <v>0</v>
      </c>
    </row>
    <row r="408" spans="1:8" ht="63" x14ac:dyDescent="0.25">
      <c r="A408" s="95" t="s">
        <v>647</v>
      </c>
      <c r="B408" s="95"/>
      <c r="C408" s="95"/>
      <c r="D408" s="95" t="s">
        <v>648</v>
      </c>
      <c r="E408" s="95"/>
      <c r="F408" s="80">
        <v>1004341</v>
      </c>
      <c r="G408" s="80">
        <v>1004341</v>
      </c>
      <c r="H408" s="80">
        <v>1004341</v>
      </c>
    </row>
    <row r="409" spans="1:8" ht="31.5" x14ac:dyDescent="0.25">
      <c r="A409" s="95" t="s">
        <v>448</v>
      </c>
      <c r="B409" s="95" t="s">
        <v>323</v>
      </c>
      <c r="C409" s="95" t="s">
        <v>449</v>
      </c>
      <c r="D409" s="95" t="s">
        <v>648</v>
      </c>
      <c r="E409" s="95"/>
      <c r="F409" s="80">
        <v>1004341</v>
      </c>
      <c r="G409" s="80">
        <v>1004341</v>
      </c>
      <c r="H409" s="80">
        <v>1004341</v>
      </c>
    </row>
    <row r="410" spans="1:8" ht="63" x14ac:dyDescent="0.25">
      <c r="A410" s="95" t="s">
        <v>649</v>
      </c>
      <c r="B410" s="95" t="s">
        <v>323</v>
      </c>
      <c r="C410" s="95" t="s">
        <v>449</v>
      </c>
      <c r="D410" s="95" t="s">
        <v>650</v>
      </c>
      <c r="E410" s="95"/>
      <c r="F410" s="80">
        <v>1004341</v>
      </c>
      <c r="G410" s="80">
        <v>1004341</v>
      </c>
      <c r="H410" s="80">
        <v>1004341</v>
      </c>
    </row>
    <row r="411" spans="1:8" ht="63" x14ac:dyDescent="0.25">
      <c r="A411" s="95" t="s">
        <v>386</v>
      </c>
      <c r="B411" s="95" t="s">
        <v>323</v>
      </c>
      <c r="C411" s="95" t="s">
        <v>449</v>
      </c>
      <c r="D411" s="95" t="s">
        <v>650</v>
      </c>
      <c r="E411" s="95" t="s">
        <v>387</v>
      </c>
      <c r="F411" s="80">
        <v>1004341</v>
      </c>
      <c r="G411" s="80">
        <v>1004341</v>
      </c>
      <c r="H411" s="80">
        <v>1004341</v>
      </c>
    </row>
    <row r="412" spans="1:8" ht="78.75" x14ac:dyDescent="0.25">
      <c r="A412" s="95" t="s">
        <v>651</v>
      </c>
      <c r="B412" s="95"/>
      <c r="C412" s="95"/>
      <c r="D412" s="95" t="s">
        <v>652</v>
      </c>
      <c r="E412" s="95"/>
      <c r="F412" s="80">
        <v>11617560.310000001</v>
      </c>
      <c r="G412" s="80">
        <v>9665300</v>
      </c>
      <c r="H412" s="80">
        <v>9665300</v>
      </c>
    </row>
    <row r="413" spans="1:8" ht="78.75" x14ac:dyDescent="0.25">
      <c r="A413" s="95" t="s">
        <v>653</v>
      </c>
      <c r="B413" s="95"/>
      <c r="C413" s="95"/>
      <c r="D413" s="95" t="s">
        <v>654</v>
      </c>
      <c r="E413" s="95"/>
      <c r="F413" s="80">
        <v>8548116.7400000002</v>
      </c>
      <c r="G413" s="80">
        <v>6606088</v>
      </c>
      <c r="H413" s="80">
        <v>6606088</v>
      </c>
    </row>
    <row r="414" spans="1:8" ht="94.5" x14ac:dyDescent="0.25">
      <c r="A414" s="95" t="s">
        <v>655</v>
      </c>
      <c r="B414" s="95"/>
      <c r="C414" s="95"/>
      <c r="D414" s="95" t="s">
        <v>656</v>
      </c>
      <c r="E414" s="95"/>
      <c r="F414" s="80">
        <v>8548116.7400000002</v>
      </c>
      <c r="G414" s="80">
        <v>6606088</v>
      </c>
      <c r="H414" s="80">
        <v>6606088</v>
      </c>
    </row>
    <row r="415" spans="1:8" ht="31.5" x14ac:dyDescent="0.25">
      <c r="A415" s="95" t="s">
        <v>448</v>
      </c>
      <c r="B415" s="95" t="s">
        <v>323</v>
      </c>
      <c r="C415" s="95" t="s">
        <v>449</v>
      </c>
      <c r="D415" s="95" t="s">
        <v>656</v>
      </c>
      <c r="E415" s="95"/>
      <c r="F415" s="80">
        <v>8548116.7400000002</v>
      </c>
      <c r="G415" s="80">
        <v>6606088</v>
      </c>
      <c r="H415" s="80">
        <v>6606088</v>
      </c>
    </row>
    <row r="416" spans="1:8" ht="63" x14ac:dyDescent="0.25">
      <c r="A416" s="95" t="s">
        <v>392</v>
      </c>
      <c r="B416" s="95" t="s">
        <v>323</v>
      </c>
      <c r="C416" s="95" t="s">
        <v>449</v>
      </c>
      <c r="D416" s="95" t="s">
        <v>657</v>
      </c>
      <c r="E416" s="95"/>
      <c r="F416" s="80">
        <v>8548116.7400000002</v>
      </c>
      <c r="G416" s="80">
        <v>6606088</v>
      </c>
      <c r="H416" s="80">
        <v>6606088</v>
      </c>
    </row>
    <row r="417" spans="1:8" ht="141.75" x14ac:dyDescent="0.25">
      <c r="A417" s="95" t="s">
        <v>384</v>
      </c>
      <c r="B417" s="95" t="s">
        <v>323</v>
      </c>
      <c r="C417" s="95" t="s">
        <v>449</v>
      </c>
      <c r="D417" s="95" t="s">
        <v>657</v>
      </c>
      <c r="E417" s="95" t="s">
        <v>385</v>
      </c>
      <c r="F417" s="80">
        <v>8253287.5300000003</v>
      </c>
      <c r="G417" s="80">
        <v>6606088</v>
      </c>
      <c r="H417" s="80">
        <v>6606088</v>
      </c>
    </row>
    <row r="418" spans="1:8" ht="63" x14ac:dyDescent="0.25">
      <c r="A418" s="95" t="s">
        <v>386</v>
      </c>
      <c r="B418" s="95" t="s">
        <v>323</v>
      </c>
      <c r="C418" s="95" t="s">
        <v>449</v>
      </c>
      <c r="D418" s="95" t="s">
        <v>657</v>
      </c>
      <c r="E418" s="95" t="s">
        <v>387</v>
      </c>
      <c r="F418" s="80">
        <v>293829.21000000002</v>
      </c>
      <c r="G418" s="80">
        <v>0</v>
      </c>
      <c r="H418" s="80">
        <v>0</v>
      </c>
    </row>
    <row r="419" spans="1:8" ht="31.5" x14ac:dyDescent="0.25">
      <c r="A419" s="95" t="s">
        <v>394</v>
      </c>
      <c r="B419" s="95" t="s">
        <v>323</v>
      </c>
      <c r="C419" s="95" t="s">
        <v>449</v>
      </c>
      <c r="D419" s="95" t="s">
        <v>657</v>
      </c>
      <c r="E419" s="95" t="s">
        <v>395</v>
      </c>
      <c r="F419" s="80">
        <v>1000</v>
      </c>
      <c r="G419" s="80">
        <v>0</v>
      </c>
      <c r="H419" s="80">
        <v>0</v>
      </c>
    </row>
    <row r="420" spans="1:8" ht="63" x14ac:dyDescent="0.25">
      <c r="A420" s="95" t="s">
        <v>658</v>
      </c>
      <c r="B420" s="95"/>
      <c r="C420" s="95"/>
      <c r="D420" s="95" t="s">
        <v>659</v>
      </c>
      <c r="E420" s="95"/>
      <c r="F420" s="80">
        <v>3069443.57</v>
      </c>
      <c r="G420" s="80">
        <v>3059212</v>
      </c>
      <c r="H420" s="80">
        <v>3059212</v>
      </c>
    </row>
    <row r="421" spans="1:8" ht="63" x14ac:dyDescent="0.25">
      <c r="A421" s="95" t="s">
        <v>647</v>
      </c>
      <c r="B421" s="95"/>
      <c r="C421" s="95"/>
      <c r="D421" s="95" t="s">
        <v>660</v>
      </c>
      <c r="E421" s="95"/>
      <c r="F421" s="80">
        <v>3069443.57</v>
      </c>
      <c r="G421" s="80">
        <v>3059212</v>
      </c>
      <c r="H421" s="80">
        <v>3059212</v>
      </c>
    </row>
    <row r="422" spans="1:8" ht="31.5" x14ac:dyDescent="0.25">
      <c r="A422" s="95" t="s">
        <v>448</v>
      </c>
      <c r="B422" s="95" t="s">
        <v>323</v>
      </c>
      <c r="C422" s="95" t="s">
        <v>449</v>
      </c>
      <c r="D422" s="95" t="s">
        <v>660</v>
      </c>
      <c r="E422" s="95"/>
      <c r="F422" s="80">
        <v>3069443.57</v>
      </c>
      <c r="G422" s="80">
        <v>3059212</v>
      </c>
      <c r="H422" s="80">
        <v>3059212</v>
      </c>
    </row>
    <row r="423" spans="1:8" ht="63" x14ac:dyDescent="0.25">
      <c r="A423" s="95" t="s">
        <v>661</v>
      </c>
      <c r="B423" s="95" t="s">
        <v>323</v>
      </c>
      <c r="C423" s="95" t="s">
        <v>449</v>
      </c>
      <c r="D423" s="95" t="s">
        <v>662</v>
      </c>
      <c r="E423" s="95"/>
      <c r="F423" s="80">
        <v>263800</v>
      </c>
      <c r="G423" s="80">
        <v>263800</v>
      </c>
      <c r="H423" s="80">
        <v>263800</v>
      </c>
    </row>
    <row r="424" spans="1:8" ht="63" x14ac:dyDescent="0.25">
      <c r="A424" s="95" t="s">
        <v>386</v>
      </c>
      <c r="B424" s="95" t="s">
        <v>323</v>
      </c>
      <c r="C424" s="95" t="s">
        <v>449</v>
      </c>
      <c r="D424" s="95" t="s">
        <v>662</v>
      </c>
      <c r="E424" s="95" t="s">
        <v>387</v>
      </c>
      <c r="F424" s="80">
        <v>263800</v>
      </c>
      <c r="G424" s="80">
        <v>263800</v>
      </c>
      <c r="H424" s="80">
        <v>263800</v>
      </c>
    </row>
    <row r="425" spans="1:8" ht="63" x14ac:dyDescent="0.25">
      <c r="A425" s="95" t="s">
        <v>663</v>
      </c>
      <c r="B425" s="95" t="s">
        <v>323</v>
      </c>
      <c r="C425" s="95" t="s">
        <v>449</v>
      </c>
      <c r="D425" s="95" t="s">
        <v>664</v>
      </c>
      <c r="E425" s="95"/>
      <c r="F425" s="80">
        <v>2689073.57</v>
      </c>
      <c r="G425" s="80">
        <v>2678842</v>
      </c>
      <c r="H425" s="80">
        <v>2678842</v>
      </c>
    </row>
    <row r="426" spans="1:8" ht="63" x14ac:dyDescent="0.25">
      <c r="A426" s="95" t="s">
        <v>386</v>
      </c>
      <c r="B426" s="95" t="s">
        <v>323</v>
      </c>
      <c r="C426" s="95" t="s">
        <v>449</v>
      </c>
      <c r="D426" s="95" t="s">
        <v>664</v>
      </c>
      <c r="E426" s="95" t="s">
        <v>387</v>
      </c>
      <c r="F426" s="80">
        <v>2689073.57</v>
      </c>
      <c r="G426" s="80">
        <v>2678842</v>
      </c>
      <c r="H426" s="80">
        <v>2678842</v>
      </c>
    </row>
    <row r="427" spans="1:8" ht="63" x14ac:dyDescent="0.25">
      <c r="A427" s="95" t="s">
        <v>665</v>
      </c>
      <c r="B427" s="95" t="s">
        <v>323</v>
      </c>
      <c r="C427" s="95" t="s">
        <v>449</v>
      </c>
      <c r="D427" s="95" t="s">
        <v>666</v>
      </c>
      <c r="E427" s="95"/>
      <c r="F427" s="80">
        <v>116570</v>
      </c>
      <c r="G427" s="80">
        <v>116570</v>
      </c>
      <c r="H427" s="80">
        <v>116570</v>
      </c>
    </row>
    <row r="428" spans="1:8" ht="63" x14ac:dyDescent="0.25">
      <c r="A428" s="95" t="s">
        <v>386</v>
      </c>
      <c r="B428" s="95" t="s">
        <v>323</v>
      </c>
      <c r="C428" s="95" t="s">
        <v>449</v>
      </c>
      <c r="D428" s="95" t="s">
        <v>666</v>
      </c>
      <c r="E428" s="95" t="s">
        <v>387</v>
      </c>
      <c r="F428" s="80">
        <v>116570</v>
      </c>
      <c r="G428" s="80">
        <v>116570</v>
      </c>
      <c r="H428" s="80">
        <v>116570</v>
      </c>
    </row>
    <row r="429" spans="1:8" ht="63" x14ac:dyDescent="0.25">
      <c r="A429" s="95" t="s">
        <v>667</v>
      </c>
      <c r="B429" s="95"/>
      <c r="C429" s="95"/>
      <c r="D429" s="95" t="s">
        <v>668</v>
      </c>
      <c r="E429" s="95"/>
      <c r="F429" s="80">
        <v>54246758.57</v>
      </c>
      <c r="G429" s="80">
        <v>27350047.670000002</v>
      </c>
      <c r="H429" s="80">
        <v>27183743.579999998</v>
      </c>
    </row>
    <row r="430" spans="1:8" ht="47.25" x14ac:dyDescent="0.25">
      <c r="A430" s="95" t="s">
        <v>669</v>
      </c>
      <c r="B430" s="95"/>
      <c r="C430" s="95"/>
      <c r="D430" s="95" t="s">
        <v>670</v>
      </c>
      <c r="E430" s="95"/>
      <c r="F430" s="80">
        <v>46013086.439999998</v>
      </c>
      <c r="G430" s="80">
        <v>18392641.629999999</v>
      </c>
      <c r="H430" s="80">
        <v>18364522.030000001</v>
      </c>
    </row>
    <row r="431" spans="1:8" ht="47.25" x14ac:dyDescent="0.25">
      <c r="A431" s="95" t="s">
        <v>671</v>
      </c>
      <c r="B431" s="95"/>
      <c r="C431" s="95"/>
      <c r="D431" s="95" t="s">
        <v>672</v>
      </c>
      <c r="E431" s="95"/>
      <c r="F431" s="80">
        <v>19354260.5</v>
      </c>
      <c r="G431" s="80">
        <v>15053543.060000001</v>
      </c>
      <c r="H431" s="80">
        <v>15044106.32</v>
      </c>
    </row>
    <row r="432" spans="1:8" x14ac:dyDescent="0.25">
      <c r="A432" s="95" t="s">
        <v>575</v>
      </c>
      <c r="B432" s="95" t="s">
        <v>514</v>
      </c>
      <c r="C432" s="95" t="s">
        <v>358</v>
      </c>
      <c r="D432" s="95" t="s">
        <v>672</v>
      </c>
      <c r="E432" s="95"/>
      <c r="F432" s="80">
        <v>19354260.5</v>
      </c>
      <c r="G432" s="80">
        <v>15053543.060000001</v>
      </c>
      <c r="H432" s="80">
        <v>15044106.32</v>
      </c>
    </row>
    <row r="433" spans="1:8" ht="47.25" x14ac:dyDescent="0.25">
      <c r="A433" s="95" t="s">
        <v>324</v>
      </c>
      <c r="B433" s="95" t="s">
        <v>514</v>
      </c>
      <c r="C433" s="95" t="s">
        <v>358</v>
      </c>
      <c r="D433" s="95" t="s">
        <v>673</v>
      </c>
      <c r="E433" s="95"/>
      <c r="F433" s="80">
        <v>1140627.95</v>
      </c>
      <c r="G433" s="80">
        <v>214435.47</v>
      </c>
      <c r="H433" s="80">
        <v>204998.73</v>
      </c>
    </row>
    <row r="434" spans="1:8" ht="63" x14ac:dyDescent="0.25">
      <c r="A434" s="95" t="s">
        <v>326</v>
      </c>
      <c r="B434" s="95" t="s">
        <v>514</v>
      </c>
      <c r="C434" s="95" t="s">
        <v>358</v>
      </c>
      <c r="D434" s="95" t="s">
        <v>673</v>
      </c>
      <c r="E434" s="95" t="s">
        <v>327</v>
      </c>
      <c r="F434" s="80">
        <v>1140627.95</v>
      </c>
      <c r="G434" s="80">
        <v>214435.47</v>
      </c>
      <c r="H434" s="80">
        <v>204998.73</v>
      </c>
    </row>
    <row r="435" spans="1:8" ht="47.25" x14ac:dyDescent="0.25">
      <c r="A435" s="95" t="s">
        <v>674</v>
      </c>
      <c r="B435" s="95" t="s">
        <v>514</v>
      </c>
      <c r="C435" s="95" t="s">
        <v>358</v>
      </c>
      <c r="D435" s="95" t="s">
        <v>675</v>
      </c>
      <c r="E435" s="95"/>
      <c r="F435" s="80">
        <v>60000</v>
      </c>
      <c r="G435" s="80">
        <v>60000</v>
      </c>
      <c r="H435" s="80">
        <v>60000</v>
      </c>
    </row>
    <row r="436" spans="1:8" ht="63" x14ac:dyDescent="0.25">
      <c r="A436" s="95" t="s">
        <v>326</v>
      </c>
      <c r="B436" s="95" t="s">
        <v>514</v>
      </c>
      <c r="C436" s="95" t="s">
        <v>358</v>
      </c>
      <c r="D436" s="95" t="s">
        <v>675</v>
      </c>
      <c r="E436" s="95" t="s">
        <v>327</v>
      </c>
      <c r="F436" s="80">
        <v>60000</v>
      </c>
      <c r="G436" s="80">
        <v>60000</v>
      </c>
      <c r="H436" s="80">
        <v>60000</v>
      </c>
    </row>
    <row r="437" spans="1:8" ht="78.75" x14ac:dyDescent="0.25">
      <c r="A437" s="95" t="s">
        <v>676</v>
      </c>
      <c r="B437" s="95" t="s">
        <v>514</v>
      </c>
      <c r="C437" s="95" t="s">
        <v>358</v>
      </c>
      <c r="D437" s="95" t="s">
        <v>677</v>
      </c>
      <c r="E437" s="95"/>
      <c r="F437" s="80">
        <v>10970142.550000001</v>
      </c>
      <c r="G437" s="80">
        <v>14654107.59</v>
      </c>
      <c r="H437" s="80">
        <v>14654107.59</v>
      </c>
    </row>
    <row r="438" spans="1:8" ht="63" x14ac:dyDescent="0.25">
      <c r="A438" s="95" t="s">
        <v>326</v>
      </c>
      <c r="B438" s="95" t="s">
        <v>514</v>
      </c>
      <c r="C438" s="95" t="s">
        <v>358</v>
      </c>
      <c r="D438" s="95" t="s">
        <v>677</v>
      </c>
      <c r="E438" s="95" t="s">
        <v>327</v>
      </c>
      <c r="F438" s="80">
        <v>10970142.550000001</v>
      </c>
      <c r="G438" s="80">
        <v>14654107.59</v>
      </c>
      <c r="H438" s="80">
        <v>14654107.59</v>
      </c>
    </row>
    <row r="439" spans="1:8" ht="31.5" x14ac:dyDescent="0.25">
      <c r="A439" s="95" t="s">
        <v>678</v>
      </c>
      <c r="B439" s="95" t="s">
        <v>514</v>
      </c>
      <c r="C439" s="95" t="s">
        <v>358</v>
      </c>
      <c r="D439" s="95" t="s">
        <v>679</v>
      </c>
      <c r="E439" s="95"/>
      <c r="F439" s="80">
        <v>125000</v>
      </c>
      <c r="G439" s="80">
        <v>125000</v>
      </c>
      <c r="H439" s="80">
        <v>125000</v>
      </c>
    </row>
    <row r="440" spans="1:8" ht="63" x14ac:dyDescent="0.25">
      <c r="A440" s="95" t="s">
        <v>326</v>
      </c>
      <c r="B440" s="95" t="s">
        <v>514</v>
      </c>
      <c r="C440" s="95" t="s">
        <v>358</v>
      </c>
      <c r="D440" s="95" t="s">
        <v>679</v>
      </c>
      <c r="E440" s="95" t="s">
        <v>327</v>
      </c>
      <c r="F440" s="80">
        <v>125000</v>
      </c>
      <c r="G440" s="80">
        <v>125000</v>
      </c>
      <c r="H440" s="80">
        <v>125000</v>
      </c>
    </row>
    <row r="441" spans="1:8" ht="47.25" x14ac:dyDescent="0.25">
      <c r="A441" s="95" t="s">
        <v>680</v>
      </c>
      <c r="B441" s="95" t="s">
        <v>514</v>
      </c>
      <c r="C441" s="95" t="s">
        <v>358</v>
      </c>
      <c r="D441" s="95" t="s">
        <v>681</v>
      </c>
      <c r="E441" s="95"/>
      <c r="F441" s="80">
        <v>4825860</v>
      </c>
      <c r="G441" s="80">
        <v>0</v>
      </c>
      <c r="H441" s="80">
        <v>0</v>
      </c>
    </row>
    <row r="442" spans="1:8" ht="63" x14ac:dyDescent="0.25">
      <c r="A442" s="95" t="s">
        <v>326</v>
      </c>
      <c r="B442" s="95" t="s">
        <v>514</v>
      </c>
      <c r="C442" s="95" t="s">
        <v>358</v>
      </c>
      <c r="D442" s="95" t="s">
        <v>681</v>
      </c>
      <c r="E442" s="95" t="s">
        <v>327</v>
      </c>
      <c r="F442" s="80">
        <v>4825860</v>
      </c>
      <c r="G442" s="80">
        <v>0</v>
      </c>
      <c r="H442" s="80">
        <v>0</v>
      </c>
    </row>
    <row r="443" spans="1:8" ht="94.5" x14ac:dyDescent="0.25">
      <c r="A443" s="95" t="s">
        <v>682</v>
      </c>
      <c r="B443" s="95" t="s">
        <v>514</v>
      </c>
      <c r="C443" s="95" t="s">
        <v>358</v>
      </c>
      <c r="D443" s="95" t="s">
        <v>683</v>
      </c>
      <c r="E443" s="95"/>
      <c r="F443" s="80">
        <v>500000</v>
      </c>
      <c r="G443" s="80">
        <v>0</v>
      </c>
      <c r="H443" s="80">
        <v>0</v>
      </c>
    </row>
    <row r="444" spans="1:8" ht="63" x14ac:dyDescent="0.25">
      <c r="A444" s="95" t="s">
        <v>326</v>
      </c>
      <c r="B444" s="95" t="s">
        <v>514</v>
      </c>
      <c r="C444" s="95" t="s">
        <v>358</v>
      </c>
      <c r="D444" s="95" t="s">
        <v>683</v>
      </c>
      <c r="E444" s="95" t="s">
        <v>327</v>
      </c>
      <c r="F444" s="80">
        <v>500000</v>
      </c>
      <c r="G444" s="80">
        <v>0</v>
      </c>
      <c r="H444" s="80">
        <v>0</v>
      </c>
    </row>
    <row r="445" spans="1:8" ht="31.5" x14ac:dyDescent="0.25">
      <c r="A445" s="95" t="s">
        <v>684</v>
      </c>
      <c r="B445" s="95" t="s">
        <v>514</v>
      </c>
      <c r="C445" s="95" t="s">
        <v>358</v>
      </c>
      <c r="D445" s="95" t="s">
        <v>685</v>
      </c>
      <c r="E445" s="95"/>
      <c r="F445" s="80">
        <v>1732630</v>
      </c>
      <c r="G445" s="80">
        <v>0</v>
      </c>
      <c r="H445" s="80">
        <v>0</v>
      </c>
    </row>
    <row r="446" spans="1:8" ht="63" x14ac:dyDescent="0.25">
      <c r="A446" s="95" t="s">
        <v>326</v>
      </c>
      <c r="B446" s="95" t="s">
        <v>514</v>
      </c>
      <c r="C446" s="95" t="s">
        <v>358</v>
      </c>
      <c r="D446" s="95" t="s">
        <v>685</v>
      </c>
      <c r="E446" s="95" t="s">
        <v>327</v>
      </c>
      <c r="F446" s="80">
        <v>1732630</v>
      </c>
      <c r="G446" s="80">
        <v>0</v>
      </c>
      <c r="H446" s="80">
        <v>0</v>
      </c>
    </row>
    <row r="447" spans="1:8" ht="94.5" x14ac:dyDescent="0.25">
      <c r="A447" s="95" t="s">
        <v>686</v>
      </c>
      <c r="B447" s="95"/>
      <c r="C447" s="95"/>
      <c r="D447" s="95" t="s">
        <v>687</v>
      </c>
      <c r="E447" s="95"/>
      <c r="F447" s="80">
        <v>8531281.6199999992</v>
      </c>
      <c r="G447" s="80">
        <v>3339098.57</v>
      </c>
      <c r="H447" s="80">
        <v>3320415.71</v>
      </c>
    </row>
    <row r="448" spans="1:8" x14ac:dyDescent="0.25">
      <c r="A448" s="95" t="s">
        <v>575</v>
      </c>
      <c r="B448" s="95" t="s">
        <v>514</v>
      </c>
      <c r="C448" s="95" t="s">
        <v>358</v>
      </c>
      <c r="D448" s="95" t="s">
        <v>687</v>
      </c>
      <c r="E448" s="95"/>
      <c r="F448" s="80">
        <v>8485393.6199999992</v>
      </c>
      <c r="G448" s="80">
        <v>3339098.57</v>
      </c>
      <c r="H448" s="80">
        <v>3320415.71</v>
      </c>
    </row>
    <row r="449" spans="1:8" ht="47.25" x14ac:dyDescent="0.25">
      <c r="A449" s="95" t="s">
        <v>324</v>
      </c>
      <c r="B449" s="95" t="s">
        <v>514</v>
      </c>
      <c r="C449" s="95" t="s">
        <v>358</v>
      </c>
      <c r="D449" s="95" t="s">
        <v>688</v>
      </c>
      <c r="E449" s="95"/>
      <c r="F449" s="80">
        <v>5570834.5099999998</v>
      </c>
      <c r="G449" s="80">
        <v>424539.46</v>
      </c>
      <c r="H449" s="80">
        <v>405856.6</v>
      </c>
    </row>
    <row r="450" spans="1:8" ht="63" x14ac:dyDescent="0.25">
      <c r="A450" s="95" t="s">
        <v>326</v>
      </c>
      <c r="B450" s="95" t="s">
        <v>514</v>
      </c>
      <c r="C450" s="95" t="s">
        <v>358</v>
      </c>
      <c r="D450" s="95" t="s">
        <v>688</v>
      </c>
      <c r="E450" s="95" t="s">
        <v>327</v>
      </c>
      <c r="F450" s="80">
        <v>5570834.5099999998</v>
      </c>
      <c r="G450" s="80">
        <v>424539.46</v>
      </c>
      <c r="H450" s="80">
        <v>405856.6</v>
      </c>
    </row>
    <row r="451" spans="1:8" ht="31.5" x14ac:dyDescent="0.25">
      <c r="A451" s="95" t="s">
        <v>689</v>
      </c>
      <c r="B451" s="95" t="s">
        <v>514</v>
      </c>
      <c r="C451" s="95" t="s">
        <v>358</v>
      </c>
      <c r="D451" s="95" t="s">
        <v>690</v>
      </c>
      <c r="E451" s="95"/>
      <c r="F451" s="80">
        <v>2914559.11</v>
      </c>
      <c r="G451" s="80">
        <v>2914559.11</v>
      </c>
      <c r="H451" s="80">
        <v>2914559.11</v>
      </c>
    </row>
    <row r="452" spans="1:8" ht="63" x14ac:dyDescent="0.25">
      <c r="A452" s="95" t="s">
        <v>326</v>
      </c>
      <c r="B452" s="95" t="s">
        <v>514</v>
      </c>
      <c r="C452" s="95" t="s">
        <v>358</v>
      </c>
      <c r="D452" s="95" t="s">
        <v>690</v>
      </c>
      <c r="E452" s="95" t="s">
        <v>327</v>
      </c>
      <c r="F452" s="80">
        <v>2914559.11</v>
      </c>
      <c r="G452" s="80">
        <v>2914559.11</v>
      </c>
      <c r="H452" s="80">
        <v>2914559.11</v>
      </c>
    </row>
    <row r="453" spans="1:8" ht="47.25" x14ac:dyDescent="0.25">
      <c r="A453" s="95" t="s">
        <v>691</v>
      </c>
      <c r="B453" s="95" t="s">
        <v>514</v>
      </c>
      <c r="C453" s="95" t="s">
        <v>514</v>
      </c>
      <c r="D453" s="95" t="s">
        <v>687</v>
      </c>
      <c r="E453" s="95"/>
      <c r="F453" s="80">
        <v>45888</v>
      </c>
      <c r="G453" s="80">
        <v>0</v>
      </c>
      <c r="H453" s="80">
        <v>0</v>
      </c>
    </row>
    <row r="454" spans="1:8" ht="189" x14ac:dyDescent="0.25">
      <c r="A454" s="95" t="s">
        <v>692</v>
      </c>
      <c r="B454" s="95" t="s">
        <v>514</v>
      </c>
      <c r="C454" s="95" t="s">
        <v>514</v>
      </c>
      <c r="D454" s="95" t="s">
        <v>693</v>
      </c>
      <c r="E454" s="95"/>
      <c r="F454" s="80">
        <v>45888</v>
      </c>
      <c r="G454" s="80">
        <v>0</v>
      </c>
      <c r="H454" s="80">
        <v>0</v>
      </c>
    </row>
    <row r="455" spans="1:8" ht="31.5" x14ac:dyDescent="0.25">
      <c r="A455" s="95" t="s">
        <v>394</v>
      </c>
      <c r="B455" s="95" t="s">
        <v>514</v>
      </c>
      <c r="C455" s="95" t="s">
        <v>514</v>
      </c>
      <c r="D455" s="95" t="s">
        <v>693</v>
      </c>
      <c r="E455" s="95" t="s">
        <v>395</v>
      </c>
      <c r="F455" s="80">
        <v>45888</v>
      </c>
      <c r="G455" s="80">
        <v>0</v>
      </c>
      <c r="H455" s="80">
        <v>0</v>
      </c>
    </row>
    <row r="456" spans="1:8" ht="126" x14ac:dyDescent="0.25">
      <c r="A456" s="95" t="s">
        <v>694</v>
      </c>
      <c r="B456" s="95"/>
      <c r="C456" s="95"/>
      <c r="D456" s="95" t="s">
        <v>695</v>
      </c>
      <c r="E456" s="95"/>
      <c r="F456" s="80">
        <v>18127544.32</v>
      </c>
      <c r="G456" s="80">
        <v>0</v>
      </c>
      <c r="H456" s="80">
        <v>0</v>
      </c>
    </row>
    <row r="457" spans="1:8" x14ac:dyDescent="0.25">
      <c r="A457" s="95" t="s">
        <v>575</v>
      </c>
      <c r="B457" s="95" t="s">
        <v>514</v>
      </c>
      <c r="C457" s="95" t="s">
        <v>358</v>
      </c>
      <c r="D457" s="95" t="s">
        <v>695</v>
      </c>
      <c r="E457" s="95"/>
      <c r="F457" s="80">
        <v>18127544.32</v>
      </c>
      <c r="G457" s="80">
        <v>0</v>
      </c>
      <c r="H457" s="80">
        <v>0</v>
      </c>
    </row>
    <row r="458" spans="1:8" ht="47.25" x14ac:dyDescent="0.25">
      <c r="A458" s="95" t="s">
        <v>696</v>
      </c>
      <c r="B458" s="95" t="s">
        <v>514</v>
      </c>
      <c r="C458" s="95" t="s">
        <v>358</v>
      </c>
      <c r="D458" s="95" t="s">
        <v>697</v>
      </c>
      <c r="E458" s="95"/>
      <c r="F458" s="80">
        <v>18127544.32</v>
      </c>
      <c r="G458" s="80">
        <v>0</v>
      </c>
      <c r="H458" s="80">
        <v>0</v>
      </c>
    </row>
    <row r="459" spans="1:8" ht="63" x14ac:dyDescent="0.25">
      <c r="A459" s="95" t="s">
        <v>326</v>
      </c>
      <c r="B459" s="95" t="s">
        <v>514</v>
      </c>
      <c r="C459" s="95" t="s">
        <v>358</v>
      </c>
      <c r="D459" s="95" t="s">
        <v>697</v>
      </c>
      <c r="E459" s="95" t="s">
        <v>327</v>
      </c>
      <c r="F459" s="80">
        <v>18127544.32</v>
      </c>
      <c r="G459" s="80">
        <v>0</v>
      </c>
      <c r="H459" s="80">
        <v>0</v>
      </c>
    </row>
    <row r="460" spans="1:8" ht="63" x14ac:dyDescent="0.25">
      <c r="A460" s="95" t="s">
        <v>698</v>
      </c>
      <c r="B460" s="95"/>
      <c r="C460" s="95"/>
      <c r="D460" s="95" t="s">
        <v>699</v>
      </c>
      <c r="E460" s="95"/>
      <c r="F460" s="80">
        <v>8233672.1299999999</v>
      </c>
      <c r="G460" s="80">
        <v>8957406.0399999991</v>
      </c>
      <c r="H460" s="80">
        <v>8819221.5500000007</v>
      </c>
    </row>
    <row r="461" spans="1:8" ht="47.25" x14ac:dyDescent="0.25">
      <c r="A461" s="95" t="s">
        <v>700</v>
      </c>
      <c r="B461" s="95"/>
      <c r="C461" s="95"/>
      <c r="D461" s="95" t="s">
        <v>701</v>
      </c>
      <c r="E461" s="95"/>
      <c r="F461" s="80">
        <v>8233672.1299999999</v>
      </c>
      <c r="G461" s="80">
        <v>8957406.0399999991</v>
      </c>
      <c r="H461" s="80">
        <v>8819221.5500000007</v>
      </c>
    </row>
    <row r="462" spans="1:8" x14ac:dyDescent="0.25">
      <c r="A462" s="95" t="s">
        <v>702</v>
      </c>
      <c r="B462" s="95" t="s">
        <v>422</v>
      </c>
      <c r="C462" s="95" t="s">
        <v>703</v>
      </c>
      <c r="D462" s="95" t="s">
        <v>701</v>
      </c>
      <c r="E462" s="95"/>
      <c r="F462" s="80">
        <v>8233672.1299999999</v>
      </c>
      <c r="G462" s="80">
        <v>8957406.0399999991</v>
      </c>
      <c r="H462" s="80">
        <v>8819221.5500000007</v>
      </c>
    </row>
    <row r="463" spans="1:8" ht="63" x14ac:dyDescent="0.25">
      <c r="A463" s="95" t="s">
        <v>704</v>
      </c>
      <c r="B463" s="95" t="s">
        <v>422</v>
      </c>
      <c r="C463" s="95" t="s">
        <v>703</v>
      </c>
      <c r="D463" s="95" t="s">
        <v>705</v>
      </c>
      <c r="E463" s="95"/>
      <c r="F463" s="80">
        <v>8233672.1299999999</v>
      </c>
      <c r="G463" s="80">
        <v>8957406.0399999991</v>
      </c>
      <c r="H463" s="80">
        <v>8819221.5500000007</v>
      </c>
    </row>
    <row r="464" spans="1:8" ht="63" x14ac:dyDescent="0.25">
      <c r="A464" s="95" t="s">
        <v>326</v>
      </c>
      <c r="B464" s="95" t="s">
        <v>422</v>
      </c>
      <c r="C464" s="95" t="s">
        <v>703</v>
      </c>
      <c r="D464" s="95" t="s">
        <v>705</v>
      </c>
      <c r="E464" s="95" t="s">
        <v>327</v>
      </c>
      <c r="F464" s="80">
        <v>8233672.1299999999</v>
      </c>
      <c r="G464" s="80">
        <v>8957406.0399999991</v>
      </c>
      <c r="H464" s="80">
        <v>8819221.5500000007</v>
      </c>
    </row>
    <row r="465" spans="1:8" ht="63" x14ac:dyDescent="0.25">
      <c r="A465" s="95" t="s">
        <v>706</v>
      </c>
      <c r="B465" s="95"/>
      <c r="C465" s="95"/>
      <c r="D465" s="95" t="s">
        <v>707</v>
      </c>
      <c r="E465" s="95"/>
      <c r="F465" s="80">
        <v>2713117.25</v>
      </c>
      <c r="G465" s="80">
        <v>117274.55</v>
      </c>
      <c r="H465" s="80">
        <v>117274.55</v>
      </c>
    </row>
    <row r="466" spans="1:8" ht="63" x14ac:dyDescent="0.25">
      <c r="A466" s="95" t="s">
        <v>1147</v>
      </c>
      <c r="B466" s="95"/>
      <c r="C466" s="95"/>
      <c r="D466" s="95" t="s">
        <v>1148</v>
      </c>
      <c r="E466" s="95"/>
      <c r="F466" s="80">
        <v>2681491.35</v>
      </c>
      <c r="G466" s="80">
        <v>85666.55</v>
      </c>
      <c r="H466" s="80">
        <v>85666.55</v>
      </c>
    </row>
    <row r="467" spans="1:8" ht="110.25" x14ac:dyDescent="0.25">
      <c r="A467" s="95" t="s">
        <v>1210</v>
      </c>
      <c r="B467" s="95"/>
      <c r="C467" s="95"/>
      <c r="D467" s="95" t="s">
        <v>1149</v>
      </c>
      <c r="E467" s="95"/>
      <c r="F467" s="80">
        <v>1152000</v>
      </c>
      <c r="G467" s="80">
        <v>0</v>
      </c>
      <c r="H467" s="80">
        <v>0</v>
      </c>
    </row>
    <row r="468" spans="1:8" ht="31.5" x14ac:dyDescent="0.25">
      <c r="A468" s="95" t="s">
        <v>448</v>
      </c>
      <c r="B468" s="95" t="s">
        <v>323</v>
      </c>
      <c r="C468" s="95" t="s">
        <v>449</v>
      </c>
      <c r="D468" s="95" t="s">
        <v>1149</v>
      </c>
      <c r="E468" s="95"/>
      <c r="F468" s="80">
        <v>1152000</v>
      </c>
      <c r="G468" s="80">
        <v>0</v>
      </c>
      <c r="H468" s="80">
        <v>0</v>
      </c>
    </row>
    <row r="469" spans="1:8" ht="141.75" x14ac:dyDescent="0.25">
      <c r="A469" s="95" t="s">
        <v>708</v>
      </c>
      <c r="B469" s="95" t="s">
        <v>323</v>
      </c>
      <c r="C469" s="95" t="s">
        <v>449</v>
      </c>
      <c r="D469" s="95" t="s">
        <v>1150</v>
      </c>
      <c r="E469" s="95"/>
      <c r="F469" s="80">
        <v>1152000</v>
      </c>
      <c r="G469" s="80">
        <v>0</v>
      </c>
      <c r="H469" s="80">
        <v>0</v>
      </c>
    </row>
    <row r="470" spans="1:8" ht="63" x14ac:dyDescent="0.25">
      <c r="A470" s="95" t="s">
        <v>326</v>
      </c>
      <c r="B470" s="95" t="s">
        <v>323</v>
      </c>
      <c r="C470" s="95" t="s">
        <v>449</v>
      </c>
      <c r="D470" s="95" t="s">
        <v>1150</v>
      </c>
      <c r="E470" s="95" t="s">
        <v>327</v>
      </c>
      <c r="F470" s="80">
        <v>1152000</v>
      </c>
      <c r="G470" s="80">
        <v>0</v>
      </c>
      <c r="H470" s="80">
        <v>0</v>
      </c>
    </row>
    <row r="471" spans="1:8" ht="63" x14ac:dyDescent="0.25">
      <c r="A471" s="95" t="s">
        <v>709</v>
      </c>
      <c r="B471" s="95"/>
      <c r="C471" s="95"/>
      <c r="D471" s="95" t="s">
        <v>1151</v>
      </c>
      <c r="E471" s="95"/>
      <c r="F471" s="80">
        <v>209491.35</v>
      </c>
      <c r="G471" s="80">
        <v>0</v>
      </c>
      <c r="H471" s="80">
        <v>0</v>
      </c>
    </row>
    <row r="472" spans="1:8" ht="31.5" x14ac:dyDescent="0.25">
      <c r="A472" s="95" t="s">
        <v>448</v>
      </c>
      <c r="B472" s="95" t="s">
        <v>323</v>
      </c>
      <c r="C472" s="95" t="s">
        <v>449</v>
      </c>
      <c r="D472" s="95" t="s">
        <v>1151</v>
      </c>
      <c r="E472" s="95"/>
      <c r="F472" s="80">
        <v>209491.35</v>
      </c>
      <c r="G472" s="80">
        <v>0</v>
      </c>
      <c r="H472" s="80">
        <v>0</v>
      </c>
    </row>
    <row r="473" spans="1:8" ht="119.25" customHeight="1" x14ac:dyDescent="0.25">
      <c r="A473" s="95" t="s">
        <v>710</v>
      </c>
      <c r="B473" s="95" t="s">
        <v>323</v>
      </c>
      <c r="C473" s="95" t="s">
        <v>449</v>
      </c>
      <c r="D473" s="95" t="s">
        <v>1152</v>
      </c>
      <c r="E473" s="95"/>
      <c r="F473" s="80">
        <v>209491.35</v>
      </c>
      <c r="G473" s="80">
        <v>0</v>
      </c>
      <c r="H473" s="80">
        <v>0</v>
      </c>
    </row>
    <row r="474" spans="1:8" ht="63" x14ac:dyDescent="0.25">
      <c r="A474" s="95" t="s">
        <v>326</v>
      </c>
      <c r="B474" s="95" t="s">
        <v>323</v>
      </c>
      <c r="C474" s="95" t="s">
        <v>449</v>
      </c>
      <c r="D474" s="95" t="s">
        <v>1152</v>
      </c>
      <c r="E474" s="95" t="s">
        <v>327</v>
      </c>
      <c r="F474" s="80">
        <v>209491.35</v>
      </c>
      <c r="G474" s="80">
        <v>0</v>
      </c>
      <c r="H474" s="80">
        <v>0</v>
      </c>
    </row>
    <row r="475" spans="1:8" ht="24" customHeight="1" x14ac:dyDescent="0.25">
      <c r="A475" s="95" t="s">
        <v>711</v>
      </c>
      <c r="B475" s="95"/>
      <c r="C475" s="95"/>
      <c r="D475" s="95" t="s">
        <v>1153</v>
      </c>
      <c r="E475" s="95"/>
      <c r="F475" s="80">
        <v>1320000</v>
      </c>
      <c r="G475" s="80">
        <v>85666.55</v>
      </c>
      <c r="H475" s="80">
        <v>85666.55</v>
      </c>
    </row>
    <row r="476" spans="1:8" ht="31.5" x14ac:dyDescent="0.25">
      <c r="A476" s="95" t="s">
        <v>712</v>
      </c>
      <c r="B476" s="95" t="s">
        <v>422</v>
      </c>
      <c r="C476" s="95" t="s">
        <v>514</v>
      </c>
      <c r="D476" s="95" t="s">
        <v>1153</v>
      </c>
      <c r="E476" s="95"/>
      <c r="F476" s="80">
        <v>1320000</v>
      </c>
      <c r="G476" s="80">
        <v>85666.55</v>
      </c>
      <c r="H476" s="80">
        <v>85666.55</v>
      </c>
    </row>
    <row r="477" spans="1:8" ht="110.25" x14ac:dyDescent="0.25">
      <c r="A477" s="95" t="s">
        <v>713</v>
      </c>
      <c r="B477" s="95" t="s">
        <v>422</v>
      </c>
      <c r="C477" s="95" t="s">
        <v>514</v>
      </c>
      <c r="D477" s="95" t="s">
        <v>1154</v>
      </c>
      <c r="E477" s="95"/>
      <c r="F477" s="80">
        <v>1320000</v>
      </c>
      <c r="G477" s="80">
        <v>85666.55</v>
      </c>
      <c r="H477" s="80">
        <v>85666.55</v>
      </c>
    </row>
    <row r="478" spans="1:8" ht="63" x14ac:dyDescent="0.25">
      <c r="A478" s="95" t="s">
        <v>326</v>
      </c>
      <c r="B478" s="95" t="s">
        <v>422</v>
      </c>
      <c r="C478" s="95" t="s">
        <v>514</v>
      </c>
      <c r="D478" s="95" t="s">
        <v>1154</v>
      </c>
      <c r="E478" s="95" t="s">
        <v>327</v>
      </c>
      <c r="F478" s="80">
        <v>1320000</v>
      </c>
      <c r="G478" s="80">
        <v>85666.55</v>
      </c>
      <c r="H478" s="80">
        <v>85666.55</v>
      </c>
    </row>
    <row r="479" spans="1:8" ht="63" x14ac:dyDescent="0.25">
      <c r="A479" s="95" t="s">
        <v>1211</v>
      </c>
      <c r="B479" s="95"/>
      <c r="C479" s="95"/>
      <c r="D479" s="95" t="s">
        <v>1155</v>
      </c>
      <c r="E479" s="95"/>
      <c r="F479" s="80">
        <v>31625.9</v>
      </c>
      <c r="G479" s="80">
        <v>31608</v>
      </c>
      <c r="H479" s="80">
        <v>31608</v>
      </c>
    </row>
    <row r="480" spans="1:8" ht="126" x14ac:dyDescent="0.25">
      <c r="A480" s="95" t="s">
        <v>1212</v>
      </c>
      <c r="B480" s="95"/>
      <c r="C480" s="95"/>
      <c r="D480" s="95" t="s">
        <v>1156</v>
      </c>
      <c r="E480" s="95"/>
      <c r="F480" s="80">
        <v>31608</v>
      </c>
      <c r="G480" s="80">
        <v>31608</v>
      </c>
      <c r="H480" s="80">
        <v>31608</v>
      </c>
    </row>
    <row r="481" spans="1:8" ht="31.5" x14ac:dyDescent="0.25">
      <c r="A481" s="95" t="s">
        <v>448</v>
      </c>
      <c r="B481" s="95" t="s">
        <v>323</v>
      </c>
      <c r="C481" s="95" t="s">
        <v>449</v>
      </c>
      <c r="D481" s="95" t="s">
        <v>1156</v>
      </c>
      <c r="E481" s="95"/>
      <c r="F481" s="80">
        <v>31608</v>
      </c>
      <c r="G481" s="80">
        <v>31608</v>
      </c>
      <c r="H481" s="80">
        <v>31608</v>
      </c>
    </row>
    <row r="482" spans="1:8" ht="63" x14ac:dyDescent="0.25">
      <c r="A482" s="95" t="s">
        <v>1157</v>
      </c>
      <c r="B482" s="95" t="s">
        <v>323</v>
      </c>
      <c r="C482" s="95" t="s">
        <v>449</v>
      </c>
      <c r="D482" s="95" t="s">
        <v>1158</v>
      </c>
      <c r="E482" s="95"/>
      <c r="F482" s="80">
        <v>31608</v>
      </c>
      <c r="G482" s="80">
        <v>31608</v>
      </c>
      <c r="H482" s="80">
        <v>31608</v>
      </c>
    </row>
    <row r="483" spans="1:8" ht="141.75" x14ac:dyDescent="0.25">
      <c r="A483" s="95" t="s">
        <v>384</v>
      </c>
      <c r="B483" s="95" t="s">
        <v>323</v>
      </c>
      <c r="C483" s="95" t="s">
        <v>449</v>
      </c>
      <c r="D483" s="95" t="s">
        <v>1158</v>
      </c>
      <c r="E483" s="95" t="s">
        <v>385</v>
      </c>
      <c r="F483" s="80">
        <v>25405</v>
      </c>
      <c r="G483" s="80">
        <v>25405</v>
      </c>
      <c r="H483" s="80">
        <v>25405</v>
      </c>
    </row>
    <row r="484" spans="1:8" ht="31.5" x14ac:dyDescent="0.25">
      <c r="A484" s="95" t="s">
        <v>425</v>
      </c>
      <c r="B484" s="95" t="s">
        <v>323</v>
      </c>
      <c r="C484" s="95" t="s">
        <v>449</v>
      </c>
      <c r="D484" s="95" t="s">
        <v>1158</v>
      </c>
      <c r="E484" s="95" t="s">
        <v>426</v>
      </c>
      <c r="F484" s="80">
        <v>6203</v>
      </c>
      <c r="G484" s="80">
        <v>6203</v>
      </c>
      <c r="H484" s="80">
        <v>6203</v>
      </c>
    </row>
    <row r="485" spans="1:8" ht="126" x14ac:dyDescent="0.25">
      <c r="A485" s="95" t="s">
        <v>1213</v>
      </c>
      <c r="B485" s="95"/>
      <c r="C485" s="95"/>
      <c r="D485" s="95" t="s">
        <v>1159</v>
      </c>
      <c r="E485" s="95"/>
      <c r="F485" s="80">
        <v>17.899999999999999</v>
      </c>
      <c r="G485" s="80">
        <v>0</v>
      </c>
      <c r="H485" s="80">
        <v>0</v>
      </c>
    </row>
    <row r="486" spans="1:8" ht="31.5" x14ac:dyDescent="0.25">
      <c r="A486" s="95" t="s">
        <v>448</v>
      </c>
      <c r="B486" s="95" t="s">
        <v>323</v>
      </c>
      <c r="C486" s="95" t="s">
        <v>449</v>
      </c>
      <c r="D486" s="95" t="s">
        <v>1159</v>
      </c>
      <c r="E486" s="95"/>
      <c r="F486" s="80">
        <v>17.899999999999999</v>
      </c>
      <c r="G486" s="80">
        <v>0</v>
      </c>
      <c r="H486" s="80">
        <v>0</v>
      </c>
    </row>
    <row r="487" spans="1:8" ht="110.25" x14ac:dyDescent="0.25">
      <c r="A487" s="95" t="s">
        <v>714</v>
      </c>
      <c r="B487" s="95" t="s">
        <v>323</v>
      </c>
      <c r="C487" s="95" t="s">
        <v>449</v>
      </c>
      <c r="D487" s="95" t="s">
        <v>1160</v>
      </c>
      <c r="E487" s="95"/>
      <c r="F487" s="80">
        <v>17.899999999999999</v>
      </c>
      <c r="G487" s="80">
        <v>0</v>
      </c>
      <c r="H487" s="80">
        <v>0</v>
      </c>
    </row>
    <row r="488" spans="1:8" ht="63" x14ac:dyDescent="0.25">
      <c r="A488" s="95" t="s">
        <v>386</v>
      </c>
      <c r="B488" s="95" t="s">
        <v>323</v>
      </c>
      <c r="C488" s="95" t="s">
        <v>449</v>
      </c>
      <c r="D488" s="95" t="s">
        <v>1160</v>
      </c>
      <c r="E488" s="95" t="s">
        <v>387</v>
      </c>
      <c r="F488" s="80">
        <v>17.899999999999999</v>
      </c>
      <c r="G488" s="80">
        <v>0</v>
      </c>
      <c r="H488" s="80">
        <v>0</v>
      </c>
    </row>
    <row r="489" spans="1:8" ht="78.75" x14ac:dyDescent="0.25">
      <c r="A489" s="95" t="s">
        <v>715</v>
      </c>
      <c r="B489" s="95"/>
      <c r="C489" s="95"/>
      <c r="D489" s="95" t="s">
        <v>716</v>
      </c>
      <c r="E489" s="95"/>
      <c r="F489" s="80">
        <v>17105377.66</v>
      </c>
      <c r="G489" s="80">
        <v>21324927</v>
      </c>
      <c r="H489" s="80">
        <v>21324927</v>
      </c>
    </row>
    <row r="490" spans="1:8" ht="94.5" x14ac:dyDescent="0.25">
      <c r="A490" s="95" t="s">
        <v>376</v>
      </c>
      <c r="B490" s="95"/>
      <c r="C490" s="95"/>
      <c r="D490" s="95" t="s">
        <v>717</v>
      </c>
      <c r="E490" s="95"/>
      <c r="F490" s="80">
        <v>12279983.42</v>
      </c>
      <c r="G490" s="80">
        <v>9171627</v>
      </c>
      <c r="H490" s="80">
        <v>9171627</v>
      </c>
    </row>
    <row r="491" spans="1:8" ht="94.5" x14ac:dyDescent="0.25">
      <c r="A491" s="95" t="s">
        <v>718</v>
      </c>
      <c r="B491" s="95"/>
      <c r="C491" s="95"/>
      <c r="D491" s="95" t="s">
        <v>719</v>
      </c>
      <c r="E491" s="95"/>
      <c r="F491" s="80">
        <v>12279983.42</v>
      </c>
      <c r="G491" s="80">
        <v>9171627</v>
      </c>
      <c r="H491" s="80">
        <v>9171627</v>
      </c>
    </row>
    <row r="492" spans="1:8" ht="78.75" x14ac:dyDescent="0.25">
      <c r="A492" s="95" t="s">
        <v>720</v>
      </c>
      <c r="B492" s="95" t="s">
        <v>323</v>
      </c>
      <c r="C492" s="95" t="s">
        <v>703</v>
      </c>
      <c r="D492" s="95" t="s">
        <v>719</v>
      </c>
      <c r="E492" s="95"/>
      <c r="F492" s="80">
        <v>12279983.42</v>
      </c>
      <c r="G492" s="80">
        <v>9171627</v>
      </c>
      <c r="H492" s="80">
        <v>9171627</v>
      </c>
    </row>
    <row r="493" spans="1:8" ht="63" x14ac:dyDescent="0.25">
      <c r="A493" s="95" t="s">
        <v>392</v>
      </c>
      <c r="B493" s="95" t="s">
        <v>323</v>
      </c>
      <c r="C493" s="95" t="s">
        <v>703</v>
      </c>
      <c r="D493" s="95" t="s">
        <v>721</v>
      </c>
      <c r="E493" s="95"/>
      <c r="F493" s="80">
        <v>12279983.42</v>
      </c>
      <c r="G493" s="80">
        <v>9171627</v>
      </c>
      <c r="H493" s="80">
        <v>9171627</v>
      </c>
    </row>
    <row r="494" spans="1:8" ht="141.75" x14ac:dyDescent="0.25">
      <c r="A494" s="95" t="s">
        <v>384</v>
      </c>
      <c r="B494" s="95" t="s">
        <v>323</v>
      </c>
      <c r="C494" s="95" t="s">
        <v>703</v>
      </c>
      <c r="D494" s="95" t="s">
        <v>721</v>
      </c>
      <c r="E494" s="95" t="s">
        <v>385</v>
      </c>
      <c r="F494" s="80">
        <v>11769425.42</v>
      </c>
      <c r="G494" s="80">
        <v>9171627</v>
      </c>
      <c r="H494" s="80">
        <v>9171627</v>
      </c>
    </row>
    <row r="495" spans="1:8" ht="63" x14ac:dyDescent="0.25">
      <c r="A495" s="95" t="s">
        <v>386</v>
      </c>
      <c r="B495" s="95" t="s">
        <v>323</v>
      </c>
      <c r="C495" s="95" t="s">
        <v>703</v>
      </c>
      <c r="D495" s="95" t="s">
        <v>721</v>
      </c>
      <c r="E495" s="95" t="s">
        <v>387</v>
      </c>
      <c r="F495" s="80">
        <v>510558</v>
      </c>
      <c r="G495" s="80">
        <v>0</v>
      </c>
      <c r="H495" s="80">
        <v>0</v>
      </c>
    </row>
    <row r="496" spans="1:8" ht="31.5" customHeight="1" x14ac:dyDescent="0.25">
      <c r="A496" s="95" t="s">
        <v>724</v>
      </c>
      <c r="B496" s="95"/>
      <c r="C496" s="95"/>
      <c r="D496" s="95" t="s">
        <v>725</v>
      </c>
      <c r="E496" s="95"/>
      <c r="F496" s="80">
        <v>4825394.24</v>
      </c>
      <c r="G496" s="80">
        <v>12153300</v>
      </c>
      <c r="H496" s="80">
        <v>12153300</v>
      </c>
    </row>
    <row r="497" spans="1:8" ht="78.75" x14ac:dyDescent="0.25">
      <c r="A497" s="95" t="s">
        <v>726</v>
      </c>
      <c r="B497" s="95"/>
      <c r="C497" s="95"/>
      <c r="D497" s="95" t="s">
        <v>727</v>
      </c>
      <c r="E497" s="95"/>
      <c r="F497" s="80">
        <v>4825394.24</v>
      </c>
      <c r="G497" s="80">
        <v>12153300</v>
      </c>
      <c r="H497" s="80">
        <v>12153300</v>
      </c>
    </row>
    <row r="498" spans="1:8" ht="47.25" x14ac:dyDescent="0.25">
      <c r="A498" s="95" t="s">
        <v>728</v>
      </c>
      <c r="B498" s="95" t="s">
        <v>449</v>
      </c>
      <c r="C498" s="95" t="s">
        <v>323</v>
      </c>
      <c r="D498" s="95" t="s">
        <v>727</v>
      </c>
      <c r="E498" s="95"/>
      <c r="F498" s="80">
        <v>4825394.24</v>
      </c>
      <c r="G498" s="80">
        <v>12153300</v>
      </c>
      <c r="H498" s="80">
        <v>12153300</v>
      </c>
    </row>
    <row r="499" spans="1:8" ht="47.25" x14ac:dyDescent="0.25">
      <c r="A499" s="95" t="s">
        <v>729</v>
      </c>
      <c r="B499" s="95" t="s">
        <v>449</v>
      </c>
      <c r="C499" s="95" t="s">
        <v>323</v>
      </c>
      <c r="D499" s="95" t="s">
        <v>730</v>
      </c>
      <c r="E499" s="95"/>
      <c r="F499" s="80">
        <v>4825394.24</v>
      </c>
      <c r="G499" s="80">
        <v>12153300</v>
      </c>
      <c r="H499" s="80">
        <v>12153300</v>
      </c>
    </row>
    <row r="500" spans="1:8" ht="47.25" x14ac:dyDescent="0.25">
      <c r="A500" s="95" t="s">
        <v>731</v>
      </c>
      <c r="B500" s="95" t="s">
        <v>449</v>
      </c>
      <c r="C500" s="95" t="s">
        <v>323</v>
      </c>
      <c r="D500" s="95" t="s">
        <v>730</v>
      </c>
      <c r="E500" s="95" t="s">
        <v>732</v>
      </c>
      <c r="F500" s="80">
        <v>4825394.24</v>
      </c>
      <c r="G500" s="80">
        <v>12153300</v>
      </c>
      <c r="H500" s="80">
        <v>12153300</v>
      </c>
    </row>
    <row r="501" spans="1:8" ht="78.75" x14ac:dyDescent="0.25">
      <c r="A501" s="95" t="s">
        <v>733</v>
      </c>
      <c r="B501" s="95"/>
      <c r="C501" s="95"/>
      <c r="D501" s="95" t="s">
        <v>734</v>
      </c>
      <c r="E501" s="95"/>
      <c r="F501" s="80">
        <v>93357359.319999993</v>
      </c>
      <c r="G501" s="80">
        <v>74174269.159999996</v>
      </c>
      <c r="H501" s="80">
        <v>74232451.829999998</v>
      </c>
    </row>
    <row r="502" spans="1:8" ht="63" x14ac:dyDescent="0.25">
      <c r="A502" s="95" t="s">
        <v>735</v>
      </c>
      <c r="B502" s="95"/>
      <c r="C502" s="95"/>
      <c r="D502" s="95" t="s">
        <v>736</v>
      </c>
      <c r="E502" s="95"/>
      <c r="F502" s="80">
        <v>92457359.319999993</v>
      </c>
      <c r="G502" s="80">
        <v>73474269.159999996</v>
      </c>
      <c r="H502" s="80">
        <v>73532451.829999998</v>
      </c>
    </row>
    <row r="503" spans="1:8" ht="94.5" x14ac:dyDescent="0.25">
      <c r="A503" s="95" t="s">
        <v>390</v>
      </c>
      <c r="B503" s="95"/>
      <c r="C503" s="95"/>
      <c r="D503" s="95" t="s">
        <v>737</v>
      </c>
      <c r="E503" s="95"/>
      <c r="F503" s="80">
        <v>47798889.280000001</v>
      </c>
      <c r="G503" s="80">
        <v>40853219</v>
      </c>
      <c r="H503" s="80">
        <v>40853219</v>
      </c>
    </row>
    <row r="504" spans="1:8" ht="63" x14ac:dyDescent="0.25">
      <c r="A504" s="95" t="s">
        <v>738</v>
      </c>
      <c r="B504" s="95" t="s">
        <v>323</v>
      </c>
      <c r="C504" s="95" t="s">
        <v>343</v>
      </c>
      <c r="D504" s="95" t="s">
        <v>737</v>
      </c>
      <c r="E504" s="95"/>
      <c r="F504" s="80">
        <v>2022766.37</v>
      </c>
      <c r="G504" s="80">
        <v>1829310</v>
      </c>
      <c r="H504" s="80">
        <v>1829310</v>
      </c>
    </row>
    <row r="505" spans="1:8" ht="47.25" x14ac:dyDescent="0.25">
      <c r="A505" s="95" t="s">
        <v>739</v>
      </c>
      <c r="B505" s="95" t="s">
        <v>323</v>
      </c>
      <c r="C505" s="95" t="s">
        <v>343</v>
      </c>
      <c r="D505" s="95" t="s">
        <v>740</v>
      </c>
      <c r="E505" s="95"/>
      <c r="F505" s="80">
        <v>2022766.37</v>
      </c>
      <c r="G505" s="80">
        <v>1829310</v>
      </c>
      <c r="H505" s="80">
        <v>1829310</v>
      </c>
    </row>
    <row r="506" spans="1:8" ht="141.75" x14ac:dyDescent="0.25">
      <c r="A506" s="95" t="s">
        <v>384</v>
      </c>
      <c r="B506" s="95" t="s">
        <v>323</v>
      </c>
      <c r="C506" s="95" t="s">
        <v>343</v>
      </c>
      <c r="D506" s="95" t="s">
        <v>740</v>
      </c>
      <c r="E506" s="95" t="s">
        <v>385</v>
      </c>
      <c r="F506" s="80">
        <v>2022766.37</v>
      </c>
      <c r="G506" s="80">
        <v>1829310</v>
      </c>
      <c r="H506" s="80">
        <v>1829310</v>
      </c>
    </row>
    <row r="507" spans="1:8" ht="126" x14ac:dyDescent="0.25">
      <c r="A507" s="95" t="s">
        <v>741</v>
      </c>
      <c r="B507" s="95" t="s">
        <v>323</v>
      </c>
      <c r="C507" s="95" t="s">
        <v>422</v>
      </c>
      <c r="D507" s="95" t="s">
        <v>737</v>
      </c>
      <c r="E507" s="95"/>
      <c r="F507" s="80">
        <v>45776122.909999996</v>
      </c>
      <c r="G507" s="80">
        <v>39023909</v>
      </c>
      <c r="H507" s="80">
        <v>39023909</v>
      </c>
    </row>
    <row r="508" spans="1:8" ht="63" x14ac:dyDescent="0.25">
      <c r="A508" s="95" t="s">
        <v>392</v>
      </c>
      <c r="B508" s="95" t="s">
        <v>323</v>
      </c>
      <c r="C508" s="95" t="s">
        <v>422</v>
      </c>
      <c r="D508" s="95" t="s">
        <v>742</v>
      </c>
      <c r="E508" s="95"/>
      <c r="F508" s="80">
        <v>45776122.909999996</v>
      </c>
      <c r="G508" s="80">
        <v>39023909</v>
      </c>
      <c r="H508" s="80">
        <v>39023909</v>
      </c>
    </row>
    <row r="509" spans="1:8" ht="141.75" x14ac:dyDescent="0.25">
      <c r="A509" s="95" t="s">
        <v>384</v>
      </c>
      <c r="B509" s="95" t="s">
        <v>323</v>
      </c>
      <c r="C509" s="95" t="s">
        <v>422</v>
      </c>
      <c r="D509" s="95" t="s">
        <v>742</v>
      </c>
      <c r="E509" s="95" t="s">
        <v>385</v>
      </c>
      <c r="F509" s="80">
        <v>45318746.549999997</v>
      </c>
      <c r="G509" s="80">
        <v>39023909</v>
      </c>
      <c r="H509" s="80">
        <v>39023909</v>
      </c>
    </row>
    <row r="510" spans="1:8" ht="63" x14ac:dyDescent="0.25">
      <c r="A510" s="95" t="s">
        <v>386</v>
      </c>
      <c r="B510" s="95" t="s">
        <v>323</v>
      </c>
      <c r="C510" s="95" t="s">
        <v>422</v>
      </c>
      <c r="D510" s="95" t="s">
        <v>742</v>
      </c>
      <c r="E510" s="95" t="s">
        <v>387</v>
      </c>
      <c r="F510" s="80">
        <v>208000</v>
      </c>
      <c r="G510" s="80">
        <v>0</v>
      </c>
      <c r="H510" s="80">
        <v>0</v>
      </c>
    </row>
    <row r="511" spans="1:8" ht="31.5" x14ac:dyDescent="0.25">
      <c r="A511" s="95" t="s">
        <v>394</v>
      </c>
      <c r="B511" s="95" t="s">
        <v>323</v>
      </c>
      <c r="C511" s="95" t="s">
        <v>422</v>
      </c>
      <c r="D511" s="95" t="s">
        <v>742</v>
      </c>
      <c r="E511" s="95" t="s">
        <v>395</v>
      </c>
      <c r="F511" s="80">
        <v>249376.36</v>
      </c>
      <c r="G511" s="80">
        <v>0</v>
      </c>
      <c r="H511" s="80">
        <v>0</v>
      </c>
    </row>
    <row r="512" spans="1:8" ht="78.75" x14ac:dyDescent="0.25">
      <c r="A512" s="95" t="s">
        <v>743</v>
      </c>
      <c r="B512" s="95"/>
      <c r="C512" s="95"/>
      <c r="D512" s="95" t="s">
        <v>744</v>
      </c>
      <c r="E512" s="95"/>
      <c r="F512" s="80">
        <v>1808630.38</v>
      </c>
      <c r="G512" s="80">
        <v>1452809</v>
      </c>
      <c r="H512" s="80">
        <v>1452809</v>
      </c>
    </row>
    <row r="513" spans="1:8" ht="126" x14ac:dyDescent="0.25">
      <c r="A513" s="95" t="s">
        <v>741</v>
      </c>
      <c r="B513" s="95" t="s">
        <v>323</v>
      </c>
      <c r="C513" s="95" t="s">
        <v>422</v>
      </c>
      <c r="D513" s="95" t="s">
        <v>744</v>
      </c>
      <c r="E513" s="95"/>
      <c r="F513" s="80">
        <v>1776655.98</v>
      </c>
      <c r="G513" s="80">
        <v>1420429</v>
      </c>
      <c r="H513" s="80">
        <v>1420429</v>
      </c>
    </row>
    <row r="514" spans="1:8" ht="78.75" x14ac:dyDescent="0.25">
      <c r="A514" s="95" t="s">
        <v>745</v>
      </c>
      <c r="B514" s="95" t="s">
        <v>323</v>
      </c>
      <c r="C514" s="95" t="s">
        <v>422</v>
      </c>
      <c r="D514" s="95" t="s">
        <v>746</v>
      </c>
      <c r="E514" s="95"/>
      <c r="F514" s="80">
        <v>1776655.98</v>
      </c>
      <c r="G514" s="80">
        <v>1420429</v>
      </c>
      <c r="H514" s="80">
        <v>1420429</v>
      </c>
    </row>
    <row r="515" spans="1:8" ht="141.75" x14ac:dyDescent="0.25">
      <c r="A515" s="95" t="s">
        <v>384</v>
      </c>
      <c r="B515" s="95" t="s">
        <v>323</v>
      </c>
      <c r="C515" s="95" t="s">
        <v>422</v>
      </c>
      <c r="D515" s="95" t="s">
        <v>746</v>
      </c>
      <c r="E515" s="95" t="s">
        <v>385</v>
      </c>
      <c r="F515" s="80">
        <v>1542830.12</v>
      </c>
      <c r="G515" s="80">
        <v>1390363.83</v>
      </c>
      <c r="H515" s="80">
        <v>1390363.83</v>
      </c>
    </row>
    <row r="516" spans="1:8" ht="63" x14ac:dyDescent="0.25">
      <c r="A516" s="95" t="s">
        <v>386</v>
      </c>
      <c r="B516" s="95" t="s">
        <v>323</v>
      </c>
      <c r="C516" s="95" t="s">
        <v>422</v>
      </c>
      <c r="D516" s="95" t="s">
        <v>746</v>
      </c>
      <c r="E516" s="95" t="s">
        <v>387</v>
      </c>
      <c r="F516" s="80">
        <v>233825.86</v>
      </c>
      <c r="G516" s="80">
        <v>30065.17</v>
      </c>
      <c r="H516" s="80">
        <v>30065.17</v>
      </c>
    </row>
    <row r="517" spans="1:8" ht="31.5" x14ac:dyDescent="0.25">
      <c r="A517" s="95" t="s">
        <v>448</v>
      </c>
      <c r="B517" s="95" t="s">
        <v>323</v>
      </c>
      <c r="C517" s="95" t="s">
        <v>449</v>
      </c>
      <c r="D517" s="95" t="s">
        <v>744</v>
      </c>
      <c r="E517" s="95"/>
      <c r="F517" s="80">
        <v>31974.400000000001</v>
      </c>
      <c r="G517" s="80">
        <v>32380</v>
      </c>
      <c r="H517" s="80">
        <v>32380</v>
      </c>
    </row>
    <row r="518" spans="1:8" ht="63" x14ac:dyDescent="0.25">
      <c r="A518" s="95" t="s">
        <v>747</v>
      </c>
      <c r="B518" s="95" t="s">
        <v>323</v>
      </c>
      <c r="C518" s="95" t="s">
        <v>449</v>
      </c>
      <c r="D518" s="95" t="s">
        <v>748</v>
      </c>
      <c r="E518" s="95"/>
      <c r="F518" s="80">
        <v>31974.400000000001</v>
      </c>
      <c r="G518" s="80">
        <v>32380</v>
      </c>
      <c r="H518" s="80">
        <v>32380</v>
      </c>
    </row>
    <row r="519" spans="1:8" ht="63" x14ac:dyDescent="0.25">
      <c r="A519" s="95" t="s">
        <v>386</v>
      </c>
      <c r="B519" s="95" t="s">
        <v>323</v>
      </c>
      <c r="C519" s="95" t="s">
        <v>449</v>
      </c>
      <c r="D519" s="95" t="s">
        <v>748</v>
      </c>
      <c r="E519" s="95" t="s">
        <v>387</v>
      </c>
      <c r="F519" s="80">
        <v>31974.400000000001</v>
      </c>
      <c r="G519" s="80">
        <v>32380</v>
      </c>
      <c r="H519" s="80">
        <v>32380</v>
      </c>
    </row>
    <row r="520" spans="1:8" ht="110.25" x14ac:dyDescent="0.25">
      <c r="A520" s="95" t="s">
        <v>749</v>
      </c>
      <c r="B520" s="95"/>
      <c r="C520" s="95"/>
      <c r="D520" s="95" t="s">
        <v>750</v>
      </c>
      <c r="E520" s="95"/>
      <c r="F520" s="80">
        <v>9926598.5199999996</v>
      </c>
      <c r="G520" s="80">
        <v>9875615.5199999996</v>
      </c>
      <c r="H520" s="80">
        <v>9930098.5199999996</v>
      </c>
    </row>
    <row r="521" spans="1:8" ht="31.5" x14ac:dyDescent="0.25">
      <c r="A521" s="95" t="s">
        <v>448</v>
      </c>
      <c r="B521" s="95" t="s">
        <v>323</v>
      </c>
      <c r="C521" s="95" t="s">
        <v>449</v>
      </c>
      <c r="D521" s="95" t="s">
        <v>750</v>
      </c>
      <c r="E521" s="95"/>
      <c r="F521" s="80">
        <v>9926598.5199999996</v>
      </c>
      <c r="G521" s="80">
        <v>9875615.5199999996</v>
      </c>
      <c r="H521" s="80">
        <v>9930098.5199999996</v>
      </c>
    </row>
    <row r="522" spans="1:8" ht="63" x14ac:dyDescent="0.25">
      <c r="A522" s="95" t="s">
        <v>751</v>
      </c>
      <c r="B522" s="95" t="s">
        <v>323</v>
      </c>
      <c r="C522" s="95" t="s">
        <v>449</v>
      </c>
      <c r="D522" s="95" t="s">
        <v>752</v>
      </c>
      <c r="E522" s="95"/>
      <c r="F522" s="80">
        <v>9926598.5199999996</v>
      </c>
      <c r="G522" s="80">
        <v>9875615.5199999996</v>
      </c>
      <c r="H522" s="80">
        <v>9930098.5199999996</v>
      </c>
    </row>
    <row r="523" spans="1:8" ht="141.75" x14ac:dyDescent="0.25">
      <c r="A523" s="95" t="s">
        <v>384</v>
      </c>
      <c r="B523" s="95" t="s">
        <v>323</v>
      </c>
      <c r="C523" s="95" t="s">
        <v>449</v>
      </c>
      <c r="D523" s="95" t="s">
        <v>752</v>
      </c>
      <c r="E523" s="95" t="s">
        <v>385</v>
      </c>
      <c r="F523" s="80">
        <v>8542273</v>
      </c>
      <c r="G523" s="80">
        <v>8487790</v>
      </c>
      <c r="H523" s="80">
        <v>8542273</v>
      </c>
    </row>
    <row r="524" spans="1:8" ht="63" x14ac:dyDescent="0.25">
      <c r="A524" s="95" t="s">
        <v>386</v>
      </c>
      <c r="B524" s="95" t="s">
        <v>323</v>
      </c>
      <c r="C524" s="95" t="s">
        <v>449</v>
      </c>
      <c r="D524" s="95" t="s">
        <v>752</v>
      </c>
      <c r="E524" s="95" t="s">
        <v>387</v>
      </c>
      <c r="F524" s="80">
        <v>1357551.49</v>
      </c>
      <c r="G524" s="80">
        <v>1383705.52</v>
      </c>
      <c r="H524" s="80">
        <v>1383705.52</v>
      </c>
    </row>
    <row r="525" spans="1:8" ht="31.5" x14ac:dyDescent="0.25">
      <c r="A525" s="95" t="s">
        <v>394</v>
      </c>
      <c r="B525" s="95" t="s">
        <v>323</v>
      </c>
      <c r="C525" s="95" t="s">
        <v>449</v>
      </c>
      <c r="D525" s="95" t="s">
        <v>752</v>
      </c>
      <c r="E525" s="95" t="s">
        <v>395</v>
      </c>
      <c r="F525" s="80">
        <v>26774.03</v>
      </c>
      <c r="G525" s="80">
        <v>4120</v>
      </c>
      <c r="H525" s="80">
        <v>4120</v>
      </c>
    </row>
    <row r="526" spans="1:8" ht="78.75" x14ac:dyDescent="0.25">
      <c r="A526" s="95" t="s">
        <v>753</v>
      </c>
      <c r="B526" s="95"/>
      <c r="C526" s="95"/>
      <c r="D526" s="95" t="s">
        <v>754</v>
      </c>
      <c r="E526" s="95"/>
      <c r="F526" s="80">
        <v>2183402.58</v>
      </c>
      <c r="G526" s="80">
        <v>2107298.61</v>
      </c>
      <c r="H526" s="80">
        <v>2110998.2799999998</v>
      </c>
    </row>
    <row r="527" spans="1:8" x14ac:dyDescent="0.25">
      <c r="A527" s="95" t="s">
        <v>757</v>
      </c>
      <c r="B527" s="95" t="s">
        <v>469</v>
      </c>
      <c r="C527" s="95" t="s">
        <v>323</v>
      </c>
      <c r="D527" s="95" t="s">
        <v>754</v>
      </c>
      <c r="E527" s="95"/>
      <c r="F527" s="80">
        <v>2183402.58</v>
      </c>
      <c r="G527" s="80">
        <v>2107298.61</v>
      </c>
      <c r="H527" s="80">
        <v>2110998.2799999998</v>
      </c>
    </row>
    <row r="528" spans="1:8" ht="47.25" x14ac:dyDescent="0.25">
      <c r="A528" s="95" t="s">
        <v>324</v>
      </c>
      <c r="B528" s="95" t="s">
        <v>469</v>
      </c>
      <c r="C528" s="95" t="s">
        <v>323</v>
      </c>
      <c r="D528" s="95" t="s">
        <v>758</v>
      </c>
      <c r="E528" s="95"/>
      <c r="F528" s="80">
        <v>77205.48</v>
      </c>
      <c r="G528" s="80">
        <v>15101.51</v>
      </c>
      <c r="H528" s="80">
        <v>18801.18</v>
      </c>
    </row>
    <row r="529" spans="1:8" ht="63" x14ac:dyDescent="0.25">
      <c r="A529" s="95" t="s">
        <v>326</v>
      </c>
      <c r="B529" s="95" t="s">
        <v>469</v>
      </c>
      <c r="C529" s="95" t="s">
        <v>323</v>
      </c>
      <c r="D529" s="95" t="s">
        <v>758</v>
      </c>
      <c r="E529" s="95" t="s">
        <v>327</v>
      </c>
      <c r="F529" s="80">
        <v>77205.48</v>
      </c>
      <c r="G529" s="80">
        <v>15101.51</v>
      </c>
      <c r="H529" s="80">
        <v>18801.18</v>
      </c>
    </row>
    <row r="530" spans="1:8" ht="94.5" x14ac:dyDescent="0.25">
      <c r="A530" s="95" t="s">
        <v>755</v>
      </c>
      <c r="B530" s="95" t="s">
        <v>469</v>
      </c>
      <c r="C530" s="95" t="s">
        <v>323</v>
      </c>
      <c r="D530" s="95" t="s">
        <v>756</v>
      </c>
      <c r="E530" s="95"/>
      <c r="F530" s="80">
        <v>2106197.1</v>
      </c>
      <c r="G530" s="80">
        <v>2092197.1</v>
      </c>
      <c r="H530" s="80">
        <v>2092197.1</v>
      </c>
    </row>
    <row r="531" spans="1:8" ht="63" x14ac:dyDescent="0.25">
      <c r="A531" s="95" t="s">
        <v>386</v>
      </c>
      <c r="B531" s="95" t="s">
        <v>469</v>
      </c>
      <c r="C531" s="95" t="s">
        <v>323</v>
      </c>
      <c r="D531" s="95" t="s">
        <v>756</v>
      </c>
      <c r="E531" s="95" t="s">
        <v>387</v>
      </c>
      <c r="F531" s="80">
        <v>314000</v>
      </c>
      <c r="G531" s="80">
        <v>300000</v>
      </c>
      <c r="H531" s="80">
        <v>300000</v>
      </c>
    </row>
    <row r="532" spans="1:8" ht="63" x14ac:dyDescent="0.25">
      <c r="A532" s="95" t="s">
        <v>326</v>
      </c>
      <c r="B532" s="95" t="s">
        <v>469</v>
      </c>
      <c r="C532" s="95" t="s">
        <v>323</v>
      </c>
      <c r="D532" s="95" t="s">
        <v>756</v>
      </c>
      <c r="E532" s="95" t="s">
        <v>327</v>
      </c>
      <c r="F532" s="80">
        <v>1792197.1</v>
      </c>
      <c r="G532" s="80">
        <v>1792197.1</v>
      </c>
      <c r="H532" s="80">
        <v>1792197.1</v>
      </c>
    </row>
    <row r="533" spans="1:8" ht="47.25" x14ac:dyDescent="0.25">
      <c r="A533" s="95" t="s">
        <v>759</v>
      </c>
      <c r="B533" s="95"/>
      <c r="C533" s="95"/>
      <c r="D533" s="95" t="s">
        <v>760</v>
      </c>
      <c r="E533" s="95"/>
      <c r="F533" s="80">
        <v>2133770.29</v>
      </c>
      <c r="G533" s="80">
        <v>164203.03</v>
      </c>
      <c r="H533" s="80">
        <v>164203.03</v>
      </c>
    </row>
    <row r="534" spans="1:8" ht="31.5" x14ac:dyDescent="0.25">
      <c r="A534" s="95" t="s">
        <v>448</v>
      </c>
      <c r="B534" s="95" t="s">
        <v>323</v>
      </c>
      <c r="C534" s="95" t="s">
        <v>449</v>
      </c>
      <c r="D534" s="95" t="s">
        <v>760</v>
      </c>
      <c r="E534" s="95"/>
      <c r="F534" s="80">
        <v>2110870.29</v>
      </c>
      <c r="G534" s="80">
        <v>164203.03</v>
      </c>
      <c r="H534" s="80">
        <v>164203.03</v>
      </c>
    </row>
    <row r="535" spans="1:8" ht="63" x14ac:dyDescent="0.25">
      <c r="A535" s="95" t="s">
        <v>761</v>
      </c>
      <c r="B535" s="95" t="s">
        <v>323</v>
      </c>
      <c r="C535" s="95" t="s">
        <v>449</v>
      </c>
      <c r="D535" s="95" t="s">
        <v>762</v>
      </c>
      <c r="E535" s="95"/>
      <c r="F535" s="80">
        <v>1105273.29</v>
      </c>
      <c r="G535" s="80">
        <v>92105.61</v>
      </c>
      <c r="H535" s="80">
        <v>92105.61</v>
      </c>
    </row>
    <row r="536" spans="1:8" ht="63" x14ac:dyDescent="0.25">
      <c r="A536" s="95" t="s">
        <v>386</v>
      </c>
      <c r="B536" s="95" t="s">
        <v>323</v>
      </c>
      <c r="C536" s="95" t="s">
        <v>449</v>
      </c>
      <c r="D536" s="95" t="s">
        <v>762</v>
      </c>
      <c r="E536" s="95" t="s">
        <v>387</v>
      </c>
      <c r="F536" s="80">
        <v>1105273.29</v>
      </c>
      <c r="G536" s="80">
        <v>92105.61</v>
      </c>
      <c r="H536" s="80">
        <v>92105.61</v>
      </c>
    </row>
    <row r="537" spans="1:8" ht="78.75" x14ac:dyDescent="0.25">
      <c r="A537" s="95" t="s">
        <v>763</v>
      </c>
      <c r="B537" s="95" t="s">
        <v>323</v>
      </c>
      <c r="C537" s="95" t="s">
        <v>449</v>
      </c>
      <c r="D537" s="95" t="s">
        <v>764</v>
      </c>
      <c r="E537" s="95"/>
      <c r="F537" s="80">
        <v>1005597</v>
      </c>
      <c r="G537" s="80">
        <v>72097.42</v>
      </c>
      <c r="H537" s="80">
        <v>72097.42</v>
      </c>
    </row>
    <row r="538" spans="1:8" ht="63" x14ac:dyDescent="0.25">
      <c r="A538" s="95" t="s">
        <v>386</v>
      </c>
      <c r="B538" s="95" t="s">
        <v>323</v>
      </c>
      <c r="C538" s="95" t="s">
        <v>449</v>
      </c>
      <c r="D538" s="95" t="s">
        <v>764</v>
      </c>
      <c r="E538" s="95" t="s">
        <v>387</v>
      </c>
      <c r="F538" s="80">
        <v>1005597</v>
      </c>
      <c r="G538" s="80">
        <v>72097.42</v>
      </c>
      <c r="H538" s="80">
        <v>72097.42</v>
      </c>
    </row>
    <row r="539" spans="1:8" ht="31.5" x14ac:dyDescent="0.25">
      <c r="A539" s="95" t="s">
        <v>380</v>
      </c>
      <c r="B539" s="95" t="s">
        <v>322</v>
      </c>
      <c r="C539" s="95" t="s">
        <v>381</v>
      </c>
      <c r="D539" s="95" t="s">
        <v>760</v>
      </c>
      <c r="E539" s="95"/>
      <c r="F539" s="80">
        <v>22900</v>
      </c>
      <c r="G539" s="80">
        <v>0</v>
      </c>
      <c r="H539" s="80">
        <v>0</v>
      </c>
    </row>
    <row r="540" spans="1:8" ht="63" x14ac:dyDescent="0.25">
      <c r="A540" s="95" t="s">
        <v>761</v>
      </c>
      <c r="B540" s="95" t="s">
        <v>322</v>
      </c>
      <c r="C540" s="95" t="s">
        <v>381</v>
      </c>
      <c r="D540" s="95" t="s">
        <v>762</v>
      </c>
      <c r="E540" s="95"/>
      <c r="F540" s="80">
        <v>22900</v>
      </c>
      <c r="G540" s="80">
        <v>0</v>
      </c>
      <c r="H540" s="80">
        <v>0</v>
      </c>
    </row>
    <row r="541" spans="1:8" ht="63" x14ac:dyDescent="0.25">
      <c r="A541" s="95" t="s">
        <v>386</v>
      </c>
      <c r="B541" s="95" t="s">
        <v>322</v>
      </c>
      <c r="C541" s="95" t="s">
        <v>381</v>
      </c>
      <c r="D541" s="95" t="s">
        <v>762</v>
      </c>
      <c r="E541" s="95" t="s">
        <v>387</v>
      </c>
      <c r="F541" s="80">
        <v>22900</v>
      </c>
      <c r="G541" s="80">
        <v>0</v>
      </c>
      <c r="H541" s="80">
        <v>0</v>
      </c>
    </row>
    <row r="542" spans="1:8" ht="63" x14ac:dyDescent="0.25">
      <c r="A542" s="95" t="s">
        <v>1161</v>
      </c>
      <c r="B542" s="95"/>
      <c r="C542" s="95"/>
      <c r="D542" s="95" t="s">
        <v>1162</v>
      </c>
      <c r="E542" s="95"/>
      <c r="F542" s="80">
        <v>9304635</v>
      </c>
      <c r="G542" s="80">
        <v>0</v>
      </c>
      <c r="H542" s="80">
        <v>0</v>
      </c>
    </row>
    <row r="543" spans="1:8" ht="31.5" x14ac:dyDescent="0.25">
      <c r="A543" s="95" t="s">
        <v>448</v>
      </c>
      <c r="B543" s="95" t="s">
        <v>323</v>
      </c>
      <c r="C543" s="95" t="s">
        <v>449</v>
      </c>
      <c r="D543" s="95" t="s">
        <v>1162</v>
      </c>
      <c r="E543" s="95"/>
      <c r="F543" s="80">
        <v>9304635</v>
      </c>
      <c r="G543" s="80">
        <v>0</v>
      </c>
      <c r="H543" s="80">
        <v>0</v>
      </c>
    </row>
    <row r="544" spans="1:8" ht="47.25" x14ac:dyDescent="0.25">
      <c r="A544" s="95" t="s">
        <v>324</v>
      </c>
      <c r="B544" s="95" t="s">
        <v>323</v>
      </c>
      <c r="C544" s="95" t="s">
        <v>449</v>
      </c>
      <c r="D544" s="95" t="s">
        <v>1163</v>
      </c>
      <c r="E544" s="95"/>
      <c r="F544" s="80">
        <v>491051</v>
      </c>
      <c r="G544" s="80">
        <v>0</v>
      </c>
      <c r="H544" s="80">
        <v>0</v>
      </c>
    </row>
    <row r="545" spans="1:8" ht="63" x14ac:dyDescent="0.25">
      <c r="A545" s="95" t="s">
        <v>326</v>
      </c>
      <c r="B545" s="95" t="s">
        <v>323</v>
      </c>
      <c r="C545" s="95" t="s">
        <v>449</v>
      </c>
      <c r="D545" s="95" t="s">
        <v>1163</v>
      </c>
      <c r="E545" s="95" t="s">
        <v>327</v>
      </c>
      <c r="F545" s="80">
        <v>491051</v>
      </c>
      <c r="G545" s="80">
        <v>0</v>
      </c>
      <c r="H545" s="80">
        <v>0</v>
      </c>
    </row>
    <row r="546" spans="1:8" ht="94.5" x14ac:dyDescent="0.25">
      <c r="A546" s="95" t="s">
        <v>722</v>
      </c>
      <c r="B546" s="95" t="s">
        <v>323</v>
      </c>
      <c r="C546" s="95" t="s">
        <v>449</v>
      </c>
      <c r="D546" s="95" t="s">
        <v>1164</v>
      </c>
      <c r="E546" s="95"/>
      <c r="F546" s="80">
        <v>6503874</v>
      </c>
      <c r="G546" s="80">
        <v>0</v>
      </c>
      <c r="H546" s="80">
        <v>0</v>
      </c>
    </row>
    <row r="547" spans="1:8" ht="63" x14ac:dyDescent="0.25">
      <c r="A547" s="95" t="s">
        <v>326</v>
      </c>
      <c r="B547" s="95" t="s">
        <v>323</v>
      </c>
      <c r="C547" s="95" t="s">
        <v>449</v>
      </c>
      <c r="D547" s="95" t="s">
        <v>1164</v>
      </c>
      <c r="E547" s="95" t="s">
        <v>327</v>
      </c>
      <c r="F547" s="80">
        <v>6503874</v>
      </c>
      <c r="G547" s="80">
        <v>0</v>
      </c>
      <c r="H547" s="80">
        <v>0</v>
      </c>
    </row>
    <row r="548" spans="1:8" ht="78.75" x14ac:dyDescent="0.25">
      <c r="A548" s="95" t="s">
        <v>723</v>
      </c>
      <c r="B548" s="95" t="s">
        <v>323</v>
      </c>
      <c r="C548" s="95" t="s">
        <v>449</v>
      </c>
      <c r="D548" s="95" t="s">
        <v>1165</v>
      </c>
      <c r="E548" s="95"/>
      <c r="F548" s="80">
        <v>2309710</v>
      </c>
      <c r="G548" s="80">
        <v>0</v>
      </c>
      <c r="H548" s="80">
        <v>0</v>
      </c>
    </row>
    <row r="549" spans="1:8" ht="63" x14ac:dyDescent="0.25">
      <c r="A549" s="95" t="s">
        <v>326</v>
      </c>
      <c r="B549" s="95" t="s">
        <v>323</v>
      </c>
      <c r="C549" s="95" t="s">
        <v>449</v>
      </c>
      <c r="D549" s="95" t="s">
        <v>1165</v>
      </c>
      <c r="E549" s="95" t="s">
        <v>327</v>
      </c>
      <c r="F549" s="80">
        <v>2309710</v>
      </c>
      <c r="G549" s="80">
        <v>0</v>
      </c>
      <c r="H549" s="80">
        <v>0</v>
      </c>
    </row>
    <row r="550" spans="1:8" ht="78.75" x14ac:dyDescent="0.25">
      <c r="A550" s="95" t="s">
        <v>1166</v>
      </c>
      <c r="B550" s="95"/>
      <c r="C550" s="95"/>
      <c r="D550" s="95" t="s">
        <v>1167</v>
      </c>
      <c r="E550" s="95"/>
      <c r="F550" s="80">
        <v>19301433.27</v>
      </c>
      <c r="G550" s="80">
        <v>19021124</v>
      </c>
      <c r="H550" s="80">
        <v>19021124</v>
      </c>
    </row>
    <row r="551" spans="1:8" ht="31.5" x14ac:dyDescent="0.25">
      <c r="A551" s="95" t="s">
        <v>448</v>
      </c>
      <c r="B551" s="95" t="s">
        <v>323</v>
      </c>
      <c r="C551" s="95" t="s">
        <v>449</v>
      </c>
      <c r="D551" s="95" t="s">
        <v>1167</v>
      </c>
      <c r="E551" s="95"/>
      <c r="F551" s="80">
        <v>19301433.27</v>
      </c>
      <c r="G551" s="80">
        <v>19021124</v>
      </c>
      <c r="H551" s="80">
        <v>19021124</v>
      </c>
    </row>
    <row r="552" spans="1:8" ht="47.25" x14ac:dyDescent="0.25">
      <c r="A552" s="95" t="s">
        <v>1168</v>
      </c>
      <c r="B552" s="95" t="s">
        <v>323</v>
      </c>
      <c r="C552" s="95" t="s">
        <v>449</v>
      </c>
      <c r="D552" s="95" t="s">
        <v>1169</v>
      </c>
      <c r="E552" s="95"/>
      <c r="F552" s="80">
        <v>19301433.27</v>
      </c>
      <c r="G552" s="80">
        <v>19021124</v>
      </c>
      <c r="H552" s="80">
        <v>19021124</v>
      </c>
    </row>
    <row r="553" spans="1:8" ht="141.75" x14ac:dyDescent="0.25">
      <c r="A553" s="95" t="s">
        <v>384</v>
      </c>
      <c r="B553" s="95" t="s">
        <v>323</v>
      </c>
      <c r="C553" s="95" t="s">
        <v>449</v>
      </c>
      <c r="D553" s="95" t="s">
        <v>1169</v>
      </c>
      <c r="E553" s="95" t="s">
        <v>385</v>
      </c>
      <c r="F553" s="80">
        <v>10521240.41</v>
      </c>
      <c r="G553" s="80">
        <v>5330647</v>
      </c>
      <c r="H553" s="80">
        <v>5330647</v>
      </c>
    </row>
    <row r="554" spans="1:8" ht="63" x14ac:dyDescent="0.25">
      <c r="A554" s="95" t="s">
        <v>386</v>
      </c>
      <c r="B554" s="95" t="s">
        <v>323</v>
      </c>
      <c r="C554" s="95" t="s">
        <v>449</v>
      </c>
      <c r="D554" s="95" t="s">
        <v>1169</v>
      </c>
      <c r="E554" s="95" t="s">
        <v>387</v>
      </c>
      <c r="F554" s="80">
        <v>8727777.8599999994</v>
      </c>
      <c r="G554" s="80">
        <v>13396600.640000001</v>
      </c>
      <c r="H554" s="80">
        <v>13396600.640000001</v>
      </c>
    </row>
    <row r="555" spans="1:8" ht="31.5" x14ac:dyDescent="0.25">
      <c r="A555" s="95" t="s">
        <v>394</v>
      </c>
      <c r="B555" s="95" t="s">
        <v>323</v>
      </c>
      <c r="C555" s="95" t="s">
        <v>449</v>
      </c>
      <c r="D555" s="95" t="s">
        <v>1169</v>
      </c>
      <c r="E555" s="95" t="s">
        <v>395</v>
      </c>
      <c r="F555" s="80">
        <v>52415</v>
      </c>
      <c r="G555" s="80">
        <v>293876.36</v>
      </c>
      <c r="H555" s="80">
        <v>293876.36</v>
      </c>
    </row>
    <row r="556" spans="1:8" ht="47.25" x14ac:dyDescent="0.25">
      <c r="A556" s="95" t="s">
        <v>765</v>
      </c>
      <c r="B556" s="95"/>
      <c r="C556" s="95"/>
      <c r="D556" s="95" t="s">
        <v>766</v>
      </c>
      <c r="E556" s="95"/>
      <c r="F556" s="80">
        <v>900000</v>
      </c>
      <c r="G556" s="80">
        <v>700000</v>
      </c>
      <c r="H556" s="80">
        <v>700000</v>
      </c>
    </row>
    <row r="557" spans="1:8" ht="94.5" x14ac:dyDescent="0.25">
      <c r="A557" s="95" t="s">
        <v>767</v>
      </c>
      <c r="B557" s="95"/>
      <c r="C557" s="95"/>
      <c r="D557" s="95" t="s">
        <v>768</v>
      </c>
      <c r="E557" s="95"/>
      <c r="F557" s="80">
        <v>900000</v>
      </c>
      <c r="G557" s="80">
        <v>700000</v>
      </c>
      <c r="H557" s="80">
        <v>700000</v>
      </c>
    </row>
    <row r="558" spans="1:8" ht="31.5" x14ac:dyDescent="0.25">
      <c r="A558" s="95" t="s">
        <v>448</v>
      </c>
      <c r="B558" s="95" t="s">
        <v>323</v>
      </c>
      <c r="C558" s="95" t="s">
        <v>449</v>
      </c>
      <c r="D558" s="95" t="s">
        <v>768</v>
      </c>
      <c r="E558" s="95"/>
      <c r="F558" s="80">
        <v>450000</v>
      </c>
      <c r="G558" s="80">
        <v>300000</v>
      </c>
      <c r="H558" s="80">
        <v>300000</v>
      </c>
    </row>
    <row r="559" spans="1:8" ht="47.25" x14ac:dyDescent="0.25">
      <c r="A559" s="95" t="s">
        <v>769</v>
      </c>
      <c r="B559" s="95" t="s">
        <v>323</v>
      </c>
      <c r="C559" s="95" t="s">
        <v>449</v>
      </c>
      <c r="D559" s="95" t="s">
        <v>770</v>
      </c>
      <c r="E559" s="95"/>
      <c r="F559" s="80">
        <v>450000</v>
      </c>
      <c r="G559" s="80">
        <v>300000</v>
      </c>
      <c r="H559" s="80">
        <v>300000</v>
      </c>
    </row>
    <row r="560" spans="1:8" ht="63" x14ac:dyDescent="0.25">
      <c r="A560" s="95" t="s">
        <v>326</v>
      </c>
      <c r="B560" s="95" t="s">
        <v>323</v>
      </c>
      <c r="C560" s="95" t="s">
        <v>449</v>
      </c>
      <c r="D560" s="95" t="s">
        <v>770</v>
      </c>
      <c r="E560" s="95" t="s">
        <v>327</v>
      </c>
      <c r="F560" s="80">
        <v>450000</v>
      </c>
      <c r="G560" s="80">
        <v>300000</v>
      </c>
      <c r="H560" s="80">
        <v>300000</v>
      </c>
    </row>
    <row r="561" spans="1:8" ht="31.5" x14ac:dyDescent="0.25">
      <c r="A561" s="95" t="s">
        <v>580</v>
      </c>
      <c r="B561" s="95" t="s">
        <v>421</v>
      </c>
      <c r="C561" s="95" t="s">
        <v>358</v>
      </c>
      <c r="D561" s="95" t="s">
        <v>768</v>
      </c>
      <c r="E561" s="95"/>
      <c r="F561" s="80">
        <v>450000</v>
      </c>
      <c r="G561" s="80">
        <v>400000</v>
      </c>
      <c r="H561" s="80">
        <v>400000</v>
      </c>
    </row>
    <row r="562" spans="1:8" ht="47.25" x14ac:dyDescent="0.25">
      <c r="A562" s="95" t="s">
        <v>771</v>
      </c>
      <c r="B562" s="95" t="s">
        <v>421</v>
      </c>
      <c r="C562" s="95" t="s">
        <v>358</v>
      </c>
      <c r="D562" s="95" t="s">
        <v>772</v>
      </c>
      <c r="E562" s="95"/>
      <c r="F562" s="80">
        <v>450000</v>
      </c>
      <c r="G562" s="80">
        <v>400000</v>
      </c>
      <c r="H562" s="80">
        <v>400000</v>
      </c>
    </row>
    <row r="563" spans="1:8" ht="63" x14ac:dyDescent="0.25">
      <c r="A563" s="95" t="s">
        <v>326</v>
      </c>
      <c r="B563" s="95" t="s">
        <v>421</v>
      </c>
      <c r="C563" s="95" t="s">
        <v>358</v>
      </c>
      <c r="D563" s="95" t="s">
        <v>772</v>
      </c>
      <c r="E563" s="95" t="s">
        <v>327</v>
      </c>
      <c r="F563" s="80">
        <v>450000</v>
      </c>
      <c r="G563" s="80">
        <v>400000</v>
      </c>
      <c r="H563" s="80">
        <v>400000</v>
      </c>
    </row>
    <row r="564" spans="1:8" ht="47.25" x14ac:dyDescent="0.25">
      <c r="A564" s="95" t="s">
        <v>773</v>
      </c>
      <c r="B564" s="95"/>
      <c r="C564" s="95"/>
      <c r="D564" s="95" t="s">
        <v>774</v>
      </c>
      <c r="E564" s="95"/>
      <c r="F564" s="80">
        <v>1042466699</v>
      </c>
      <c r="G564" s="80">
        <v>746571500</v>
      </c>
      <c r="H564" s="80">
        <v>750196993</v>
      </c>
    </row>
    <row r="565" spans="1:8" ht="47.25" x14ac:dyDescent="0.25">
      <c r="A565" s="95" t="s">
        <v>775</v>
      </c>
      <c r="B565" s="95"/>
      <c r="C565" s="95"/>
      <c r="D565" s="95" t="s">
        <v>774</v>
      </c>
      <c r="E565" s="95"/>
      <c r="F565" s="80">
        <v>1042466699</v>
      </c>
      <c r="G565" s="80">
        <v>746571500</v>
      </c>
      <c r="H565" s="80">
        <v>750196993</v>
      </c>
    </row>
    <row r="566" spans="1:8" ht="47.25" x14ac:dyDescent="0.25">
      <c r="A566" s="95" t="s">
        <v>776</v>
      </c>
      <c r="B566" s="95"/>
      <c r="C566" s="95"/>
      <c r="D566" s="95" t="s">
        <v>777</v>
      </c>
      <c r="E566" s="95"/>
      <c r="F566" s="80">
        <v>5947000</v>
      </c>
      <c r="G566" s="80">
        <v>0</v>
      </c>
      <c r="H566" s="80">
        <v>0</v>
      </c>
    </row>
    <row r="567" spans="1:8" ht="47.25" x14ac:dyDescent="0.25">
      <c r="A567" s="95" t="s">
        <v>778</v>
      </c>
      <c r="B567" s="95" t="s">
        <v>703</v>
      </c>
      <c r="C567" s="95" t="s">
        <v>358</v>
      </c>
      <c r="D567" s="95" t="s">
        <v>777</v>
      </c>
      <c r="E567" s="95"/>
      <c r="F567" s="80">
        <v>5947000</v>
      </c>
      <c r="G567" s="80">
        <v>0</v>
      </c>
      <c r="H567" s="80">
        <v>0</v>
      </c>
    </row>
    <row r="568" spans="1:8" ht="47.25" x14ac:dyDescent="0.25">
      <c r="A568" s="95" t="s">
        <v>779</v>
      </c>
      <c r="B568" s="95" t="s">
        <v>703</v>
      </c>
      <c r="C568" s="95" t="s">
        <v>358</v>
      </c>
      <c r="D568" s="95" t="s">
        <v>780</v>
      </c>
      <c r="E568" s="95"/>
      <c r="F568" s="80">
        <v>5947000</v>
      </c>
      <c r="G568" s="80">
        <v>0</v>
      </c>
      <c r="H568" s="80">
        <v>0</v>
      </c>
    </row>
    <row r="569" spans="1:8" ht="63" x14ac:dyDescent="0.25">
      <c r="A569" s="95" t="s">
        <v>386</v>
      </c>
      <c r="B569" s="95" t="s">
        <v>703</v>
      </c>
      <c r="C569" s="95" t="s">
        <v>358</v>
      </c>
      <c r="D569" s="95" t="s">
        <v>780</v>
      </c>
      <c r="E569" s="95" t="s">
        <v>387</v>
      </c>
      <c r="F569" s="80">
        <v>5947000</v>
      </c>
      <c r="G569" s="80">
        <v>0</v>
      </c>
      <c r="H569" s="80">
        <v>0</v>
      </c>
    </row>
    <row r="570" spans="1:8" ht="31.5" x14ac:dyDescent="0.25">
      <c r="A570" s="95" t="s">
        <v>782</v>
      </c>
      <c r="B570" s="95"/>
      <c r="C570" s="95"/>
      <c r="D570" s="95" t="s">
        <v>783</v>
      </c>
      <c r="E570" s="95"/>
      <c r="F570" s="80">
        <v>1036519699</v>
      </c>
      <c r="G570" s="80">
        <v>746571500</v>
      </c>
      <c r="H570" s="80">
        <v>750196993</v>
      </c>
    </row>
    <row r="571" spans="1:8" ht="31.5" x14ac:dyDescent="0.25">
      <c r="A571" s="95" t="s">
        <v>781</v>
      </c>
      <c r="B571" s="95" t="s">
        <v>703</v>
      </c>
      <c r="C571" s="95" t="s">
        <v>343</v>
      </c>
      <c r="D571" s="95" t="s">
        <v>783</v>
      </c>
      <c r="E571" s="95"/>
      <c r="F571" s="80">
        <v>1036519699</v>
      </c>
      <c r="G571" s="80">
        <v>746571500</v>
      </c>
      <c r="H571" s="80">
        <v>750196993</v>
      </c>
    </row>
    <row r="572" spans="1:8" ht="31.5" x14ac:dyDescent="0.25">
      <c r="A572" s="95" t="s">
        <v>784</v>
      </c>
      <c r="B572" s="95" t="s">
        <v>703</v>
      </c>
      <c r="C572" s="95" t="s">
        <v>343</v>
      </c>
      <c r="D572" s="95" t="s">
        <v>785</v>
      </c>
      <c r="E572" s="95"/>
      <c r="F572" s="80">
        <v>1036519699</v>
      </c>
      <c r="G572" s="80">
        <v>746571500</v>
      </c>
      <c r="H572" s="80">
        <v>750196993</v>
      </c>
    </row>
    <row r="573" spans="1:8" ht="47.25" x14ac:dyDescent="0.25">
      <c r="A573" s="95" t="s">
        <v>472</v>
      </c>
      <c r="B573" s="95" t="s">
        <v>703</v>
      </c>
      <c r="C573" s="95" t="s">
        <v>343</v>
      </c>
      <c r="D573" s="95" t="s">
        <v>785</v>
      </c>
      <c r="E573" s="95" t="s">
        <v>473</v>
      </c>
      <c r="F573" s="80">
        <v>1036519699</v>
      </c>
      <c r="G573" s="80">
        <v>746571500</v>
      </c>
      <c r="H573" s="80">
        <v>750196993</v>
      </c>
    </row>
    <row r="574" spans="1:8" ht="94.5" x14ac:dyDescent="0.25">
      <c r="A574" s="95" t="s">
        <v>786</v>
      </c>
      <c r="B574" s="95"/>
      <c r="C574" s="95"/>
      <c r="D574" s="95" t="s">
        <v>787</v>
      </c>
      <c r="E574" s="95"/>
      <c r="F574" s="80">
        <v>118823182.16</v>
      </c>
      <c r="G574" s="80">
        <v>0</v>
      </c>
      <c r="H574" s="80">
        <v>0</v>
      </c>
    </row>
    <row r="575" spans="1:8" ht="47.25" x14ac:dyDescent="0.25">
      <c r="A575" s="95" t="s">
        <v>788</v>
      </c>
      <c r="B575" s="95"/>
      <c r="C575" s="95"/>
      <c r="D575" s="95" t="s">
        <v>789</v>
      </c>
      <c r="E575" s="95"/>
      <c r="F575" s="80">
        <v>118123182.16</v>
      </c>
      <c r="G575" s="80">
        <v>0</v>
      </c>
      <c r="H575" s="80">
        <v>0</v>
      </c>
    </row>
    <row r="576" spans="1:8" ht="78.75" x14ac:dyDescent="0.25">
      <c r="A576" s="95" t="s">
        <v>1407</v>
      </c>
      <c r="B576" s="95"/>
      <c r="C576" s="95"/>
      <c r="D576" s="95" t="s">
        <v>1408</v>
      </c>
      <c r="E576" s="95"/>
      <c r="F576" s="80">
        <v>525255.26</v>
      </c>
      <c r="G576" s="80">
        <v>0</v>
      </c>
      <c r="H576" s="80">
        <v>0</v>
      </c>
    </row>
    <row r="577" spans="1:8" x14ac:dyDescent="0.25">
      <c r="A577" s="95" t="s">
        <v>575</v>
      </c>
      <c r="B577" s="95" t="s">
        <v>514</v>
      </c>
      <c r="C577" s="95" t="s">
        <v>358</v>
      </c>
      <c r="D577" s="95" t="s">
        <v>1408</v>
      </c>
      <c r="E577" s="95"/>
      <c r="F577" s="80">
        <v>525255.26</v>
      </c>
      <c r="G577" s="80">
        <v>0</v>
      </c>
      <c r="H577" s="80">
        <v>0</v>
      </c>
    </row>
    <row r="578" spans="1:8" ht="63" x14ac:dyDescent="0.25">
      <c r="A578" s="95" t="s">
        <v>1409</v>
      </c>
      <c r="B578" s="95" t="s">
        <v>514</v>
      </c>
      <c r="C578" s="95" t="s">
        <v>358</v>
      </c>
      <c r="D578" s="95" t="s">
        <v>1410</v>
      </c>
      <c r="E578" s="95"/>
      <c r="F578" s="80">
        <v>525255.26</v>
      </c>
      <c r="G578" s="80">
        <v>0</v>
      </c>
      <c r="H578" s="80">
        <v>0</v>
      </c>
    </row>
    <row r="579" spans="1:8" ht="63" x14ac:dyDescent="0.25">
      <c r="A579" s="95" t="s">
        <v>326</v>
      </c>
      <c r="B579" s="95" t="s">
        <v>514</v>
      </c>
      <c r="C579" s="95" t="s">
        <v>358</v>
      </c>
      <c r="D579" s="95" t="s">
        <v>1410</v>
      </c>
      <c r="E579" s="95" t="s">
        <v>327</v>
      </c>
      <c r="F579" s="80">
        <v>525255.26</v>
      </c>
      <c r="G579" s="80">
        <v>0</v>
      </c>
      <c r="H579" s="80">
        <v>0</v>
      </c>
    </row>
    <row r="580" spans="1:8" ht="63" x14ac:dyDescent="0.25">
      <c r="A580" s="95" t="s">
        <v>1499</v>
      </c>
      <c r="B580" s="95"/>
      <c r="C580" s="95"/>
      <c r="D580" s="95" t="s">
        <v>1454</v>
      </c>
      <c r="E580" s="95"/>
      <c r="F580" s="80">
        <v>3316996</v>
      </c>
      <c r="G580" s="80">
        <v>0</v>
      </c>
      <c r="H580" s="80">
        <v>0</v>
      </c>
    </row>
    <row r="581" spans="1:8" x14ac:dyDescent="0.25">
      <c r="A581" s="95" t="s">
        <v>575</v>
      </c>
      <c r="B581" s="95" t="s">
        <v>514</v>
      </c>
      <c r="C581" s="95" t="s">
        <v>358</v>
      </c>
      <c r="D581" s="95" t="s">
        <v>1454</v>
      </c>
      <c r="E581" s="95"/>
      <c r="F581" s="80">
        <v>3316996</v>
      </c>
      <c r="G581" s="80">
        <v>0</v>
      </c>
      <c r="H581" s="80">
        <v>0</v>
      </c>
    </row>
    <row r="582" spans="1:8" ht="94.5" x14ac:dyDescent="0.25">
      <c r="A582" s="95" t="s">
        <v>1462</v>
      </c>
      <c r="B582" s="95" t="s">
        <v>514</v>
      </c>
      <c r="C582" s="95" t="s">
        <v>358</v>
      </c>
      <c r="D582" s="95" t="s">
        <v>1455</v>
      </c>
      <c r="E582" s="95"/>
      <c r="F582" s="80">
        <v>3149626</v>
      </c>
      <c r="G582" s="80">
        <v>0</v>
      </c>
      <c r="H582" s="80">
        <v>0</v>
      </c>
    </row>
    <row r="583" spans="1:8" ht="63" x14ac:dyDescent="0.25">
      <c r="A583" s="95" t="s">
        <v>326</v>
      </c>
      <c r="B583" s="95" t="s">
        <v>514</v>
      </c>
      <c r="C583" s="95" t="s">
        <v>358</v>
      </c>
      <c r="D583" s="95" t="s">
        <v>1455</v>
      </c>
      <c r="E583" s="95" t="s">
        <v>327</v>
      </c>
      <c r="F583" s="80">
        <v>3149626</v>
      </c>
      <c r="G583" s="80">
        <v>0</v>
      </c>
      <c r="H583" s="80">
        <v>0</v>
      </c>
    </row>
    <row r="584" spans="1:8" ht="173.25" x14ac:dyDescent="0.25">
      <c r="A584" s="95" t="s">
        <v>1478</v>
      </c>
      <c r="B584" s="95" t="s">
        <v>514</v>
      </c>
      <c r="C584" s="95" t="s">
        <v>358</v>
      </c>
      <c r="D584" s="95" t="s">
        <v>1479</v>
      </c>
      <c r="E584" s="95"/>
      <c r="F584" s="80">
        <v>167370</v>
      </c>
      <c r="G584" s="80">
        <v>0</v>
      </c>
      <c r="H584" s="80">
        <v>0</v>
      </c>
    </row>
    <row r="585" spans="1:8" ht="63" x14ac:dyDescent="0.25">
      <c r="A585" s="95" t="s">
        <v>326</v>
      </c>
      <c r="B585" s="95" t="s">
        <v>514</v>
      </c>
      <c r="C585" s="95" t="s">
        <v>358</v>
      </c>
      <c r="D585" s="95" t="s">
        <v>1479</v>
      </c>
      <c r="E585" s="95" t="s">
        <v>327</v>
      </c>
      <c r="F585" s="80">
        <v>167370</v>
      </c>
      <c r="G585" s="80">
        <v>0</v>
      </c>
      <c r="H585" s="80">
        <v>0</v>
      </c>
    </row>
    <row r="586" spans="1:8" ht="63" x14ac:dyDescent="0.25">
      <c r="A586" s="95" t="s">
        <v>1463</v>
      </c>
      <c r="B586" s="95"/>
      <c r="C586" s="95"/>
      <c r="D586" s="95" t="s">
        <v>1464</v>
      </c>
      <c r="E586" s="95"/>
      <c r="F586" s="80">
        <v>1300000</v>
      </c>
      <c r="G586" s="80">
        <v>0</v>
      </c>
      <c r="H586" s="80">
        <v>0</v>
      </c>
    </row>
    <row r="587" spans="1:8" x14ac:dyDescent="0.25">
      <c r="A587" s="95" t="s">
        <v>575</v>
      </c>
      <c r="B587" s="95" t="s">
        <v>514</v>
      </c>
      <c r="C587" s="95" t="s">
        <v>358</v>
      </c>
      <c r="D587" s="95" t="s">
        <v>1464</v>
      </c>
      <c r="E587" s="95"/>
      <c r="F587" s="80">
        <v>1300000</v>
      </c>
      <c r="G587" s="80">
        <v>0</v>
      </c>
      <c r="H587" s="80">
        <v>0</v>
      </c>
    </row>
    <row r="588" spans="1:8" ht="126" x14ac:dyDescent="0.25">
      <c r="A588" s="95" t="s">
        <v>1465</v>
      </c>
      <c r="B588" s="95" t="s">
        <v>514</v>
      </c>
      <c r="C588" s="95" t="s">
        <v>358</v>
      </c>
      <c r="D588" s="95" t="s">
        <v>1466</v>
      </c>
      <c r="E588" s="95"/>
      <c r="F588" s="80">
        <v>1000000</v>
      </c>
      <c r="G588" s="80">
        <v>0</v>
      </c>
      <c r="H588" s="80">
        <v>0</v>
      </c>
    </row>
    <row r="589" spans="1:8" ht="63" x14ac:dyDescent="0.25">
      <c r="A589" s="95" t="s">
        <v>386</v>
      </c>
      <c r="B589" s="95" t="s">
        <v>514</v>
      </c>
      <c r="C589" s="95" t="s">
        <v>358</v>
      </c>
      <c r="D589" s="95" t="s">
        <v>1466</v>
      </c>
      <c r="E589" s="95" t="s">
        <v>387</v>
      </c>
      <c r="F589" s="80">
        <v>1000000</v>
      </c>
      <c r="G589" s="80">
        <v>0</v>
      </c>
      <c r="H589" s="80">
        <v>0</v>
      </c>
    </row>
    <row r="590" spans="1:8" ht="126" x14ac:dyDescent="0.25">
      <c r="A590" s="95" t="s">
        <v>1480</v>
      </c>
      <c r="B590" s="95" t="s">
        <v>514</v>
      </c>
      <c r="C590" s="95" t="s">
        <v>358</v>
      </c>
      <c r="D590" s="95" t="s">
        <v>1481</v>
      </c>
      <c r="E590" s="95"/>
      <c r="F590" s="80">
        <v>300000</v>
      </c>
      <c r="G590" s="80">
        <v>0</v>
      </c>
      <c r="H590" s="80">
        <v>0</v>
      </c>
    </row>
    <row r="591" spans="1:8" ht="63" x14ac:dyDescent="0.25">
      <c r="A591" s="95" t="s">
        <v>386</v>
      </c>
      <c r="B591" s="95" t="s">
        <v>514</v>
      </c>
      <c r="C591" s="95" t="s">
        <v>358</v>
      </c>
      <c r="D591" s="95" t="s">
        <v>1481</v>
      </c>
      <c r="E591" s="95" t="s">
        <v>387</v>
      </c>
      <c r="F591" s="80">
        <v>300000</v>
      </c>
      <c r="G591" s="80">
        <v>0</v>
      </c>
      <c r="H591" s="80">
        <v>0</v>
      </c>
    </row>
    <row r="592" spans="1:8" ht="47.25" x14ac:dyDescent="0.25">
      <c r="A592" s="95" t="s">
        <v>790</v>
      </c>
      <c r="B592" s="95"/>
      <c r="C592" s="95"/>
      <c r="D592" s="95" t="s">
        <v>791</v>
      </c>
      <c r="E592" s="95"/>
      <c r="F592" s="80">
        <v>112980930.90000001</v>
      </c>
      <c r="G592" s="80">
        <v>0</v>
      </c>
      <c r="H592" s="80">
        <v>0</v>
      </c>
    </row>
    <row r="593" spans="1:8" x14ac:dyDescent="0.25">
      <c r="A593" s="95" t="s">
        <v>575</v>
      </c>
      <c r="B593" s="95" t="s">
        <v>514</v>
      </c>
      <c r="C593" s="95" t="s">
        <v>358</v>
      </c>
      <c r="D593" s="95" t="s">
        <v>791</v>
      </c>
      <c r="E593" s="95"/>
      <c r="F593" s="80">
        <v>112980930.90000001</v>
      </c>
      <c r="G593" s="80">
        <v>0</v>
      </c>
      <c r="H593" s="80">
        <v>0</v>
      </c>
    </row>
    <row r="594" spans="1:8" ht="110.25" x14ac:dyDescent="0.25">
      <c r="A594" s="95" t="s">
        <v>1214</v>
      </c>
      <c r="B594" s="95" t="s">
        <v>514</v>
      </c>
      <c r="C594" s="95" t="s">
        <v>358</v>
      </c>
      <c r="D594" s="95" t="s">
        <v>1192</v>
      </c>
      <c r="E594" s="95"/>
      <c r="F594" s="80">
        <v>56250000</v>
      </c>
      <c r="G594" s="80">
        <v>0</v>
      </c>
      <c r="H594" s="80">
        <v>0</v>
      </c>
    </row>
    <row r="595" spans="1:8" ht="63" x14ac:dyDescent="0.25">
      <c r="A595" s="95" t="s">
        <v>386</v>
      </c>
      <c r="B595" s="95" t="s">
        <v>514</v>
      </c>
      <c r="C595" s="95" t="s">
        <v>358</v>
      </c>
      <c r="D595" s="95" t="s">
        <v>1192</v>
      </c>
      <c r="E595" s="95" t="s">
        <v>387</v>
      </c>
      <c r="F595" s="80">
        <v>56250000</v>
      </c>
      <c r="G595" s="80">
        <v>0</v>
      </c>
      <c r="H595" s="80">
        <v>0</v>
      </c>
    </row>
    <row r="596" spans="1:8" ht="141.75" x14ac:dyDescent="0.25">
      <c r="A596" s="95" t="s">
        <v>1511</v>
      </c>
      <c r="B596" s="95" t="s">
        <v>514</v>
      </c>
      <c r="C596" s="95" t="s">
        <v>358</v>
      </c>
      <c r="D596" s="95" t="s">
        <v>1512</v>
      </c>
      <c r="E596" s="95"/>
      <c r="F596" s="80">
        <v>17908000</v>
      </c>
      <c r="G596" s="80">
        <v>0</v>
      </c>
      <c r="H596" s="80">
        <v>0</v>
      </c>
    </row>
    <row r="597" spans="1:8" ht="63" x14ac:dyDescent="0.25">
      <c r="A597" s="95" t="s">
        <v>386</v>
      </c>
      <c r="B597" s="95" t="s">
        <v>514</v>
      </c>
      <c r="C597" s="95" t="s">
        <v>358</v>
      </c>
      <c r="D597" s="95" t="s">
        <v>1512</v>
      </c>
      <c r="E597" s="95" t="s">
        <v>387</v>
      </c>
      <c r="F597" s="80">
        <v>17908000</v>
      </c>
      <c r="G597" s="80">
        <v>0</v>
      </c>
      <c r="H597" s="80">
        <v>0</v>
      </c>
    </row>
    <row r="598" spans="1:8" ht="47.25" x14ac:dyDescent="0.25">
      <c r="A598" s="95" t="s">
        <v>792</v>
      </c>
      <c r="B598" s="95" t="s">
        <v>514</v>
      </c>
      <c r="C598" s="95" t="s">
        <v>358</v>
      </c>
      <c r="D598" s="95" t="s">
        <v>793</v>
      </c>
      <c r="E598" s="95"/>
      <c r="F598" s="80">
        <v>28267030.899999999</v>
      </c>
      <c r="G598" s="80">
        <v>0</v>
      </c>
      <c r="H598" s="80">
        <v>0</v>
      </c>
    </row>
    <row r="599" spans="1:8" ht="63" x14ac:dyDescent="0.25">
      <c r="A599" s="95" t="s">
        <v>326</v>
      </c>
      <c r="B599" s="95" t="s">
        <v>514</v>
      </c>
      <c r="C599" s="95" t="s">
        <v>358</v>
      </c>
      <c r="D599" s="95" t="s">
        <v>793</v>
      </c>
      <c r="E599" s="95" t="s">
        <v>327</v>
      </c>
      <c r="F599" s="80">
        <v>28267030.899999999</v>
      </c>
      <c r="G599" s="80">
        <v>0</v>
      </c>
      <c r="H599" s="80">
        <v>0</v>
      </c>
    </row>
    <row r="600" spans="1:8" ht="173.25" x14ac:dyDescent="0.25">
      <c r="A600" s="95" t="s">
        <v>1411</v>
      </c>
      <c r="B600" s="95" t="s">
        <v>514</v>
      </c>
      <c r="C600" s="95" t="s">
        <v>358</v>
      </c>
      <c r="D600" s="95" t="s">
        <v>1412</v>
      </c>
      <c r="E600" s="95"/>
      <c r="F600" s="80">
        <v>1057720</v>
      </c>
      <c r="G600" s="80">
        <v>0</v>
      </c>
      <c r="H600" s="80">
        <v>0</v>
      </c>
    </row>
    <row r="601" spans="1:8" ht="63" x14ac:dyDescent="0.25">
      <c r="A601" s="95" t="s">
        <v>326</v>
      </c>
      <c r="B601" s="95" t="s">
        <v>514</v>
      </c>
      <c r="C601" s="95" t="s">
        <v>358</v>
      </c>
      <c r="D601" s="95" t="s">
        <v>1412</v>
      </c>
      <c r="E601" s="95" t="s">
        <v>327</v>
      </c>
      <c r="F601" s="80">
        <v>1057720</v>
      </c>
      <c r="G601" s="80">
        <v>0</v>
      </c>
      <c r="H601" s="80">
        <v>0</v>
      </c>
    </row>
    <row r="602" spans="1:8" ht="157.5" x14ac:dyDescent="0.25">
      <c r="A602" s="95" t="s">
        <v>1413</v>
      </c>
      <c r="B602" s="95" t="s">
        <v>514</v>
      </c>
      <c r="C602" s="95" t="s">
        <v>358</v>
      </c>
      <c r="D602" s="95" t="s">
        <v>1414</v>
      </c>
      <c r="E602" s="95"/>
      <c r="F602" s="80">
        <v>1057720</v>
      </c>
      <c r="G602" s="80">
        <v>0</v>
      </c>
      <c r="H602" s="80">
        <v>0</v>
      </c>
    </row>
    <row r="603" spans="1:8" ht="63" x14ac:dyDescent="0.25">
      <c r="A603" s="95" t="s">
        <v>326</v>
      </c>
      <c r="B603" s="95" t="s">
        <v>514</v>
      </c>
      <c r="C603" s="95" t="s">
        <v>358</v>
      </c>
      <c r="D603" s="95" t="s">
        <v>1414</v>
      </c>
      <c r="E603" s="95" t="s">
        <v>327</v>
      </c>
      <c r="F603" s="80">
        <v>1057720</v>
      </c>
      <c r="G603" s="80">
        <v>0</v>
      </c>
      <c r="H603" s="80">
        <v>0</v>
      </c>
    </row>
    <row r="604" spans="1:8" ht="204.75" x14ac:dyDescent="0.25">
      <c r="A604" s="95" t="s">
        <v>1415</v>
      </c>
      <c r="B604" s="95" t="s">
        <v>514</v>
      </c>
      <c r="C604" s="95" t="s">
        <v>358</v>
      </c>
      <c r="D604" s="95" t="s">
        <v>1416</v>
      </c>
      <c r="E604" s="95"/>
      <c r="F604" s="80">
        <v>472730</v>
      </c>
      <c r="G604" s="80">
        <v>0</v>
      </c>
      <c r="H604" s="80">
        <v>0</v>
      </c>
    </row>
    <row r="605" spans="1:8" ht="63" x14ac:dyDescent="0.25">
      <c r="A605" s="95" t="s">
        <v>326</v>
      </c>
      <c r="B605" s="95" t="s">
        <v>514</v>
      </c>
      <c r="C605" s="95" t="s">
        <v>358</v>
      </c>
      <c r="D605" s="95" t="s">
        <v>1416</v>
      </c>
      <c r="E605" s="95" t="s">
        <v>327</v>
      </c>
      <c r="F605" s="80">
        <v>472730</v>
      </c>
      <c r="G605" s="80">
        <v>0</v>
      </c>
      <c r="H605" s="80">
        <v>0</v>
      </c>
    </row>
    <row r="606" spans="1:8" ht="173.25" x14ac:dyDescent="0.25">
      <c r="A606" s="95" t="s">
        <v>1417</v>
      </c>
      <c r="B606" s="95" t="s">
        <v>514</v>
      </c>
      <c r="C606" s="95" t="s">
        <v>358</v>
      </c>
      <c r="D606" s="95" t="s">
        <v>1418</v>
      </c>
      <c r="E606" s="95"/>
      <c r="F606" s="80">
        <v>1059960</v>
      </c>
      <c r="G606" s="80">
        <v>0</v>
      </c>
      <c r="H606" s="80">
        <v>0</v>
      </c>
    </row>
    <row r="607" spans="1:8" ht="63" x14ac:dyDescent="0.25">
      <c r="A607" s="95" t="s">
        <v>326</v>
      </c>
      <c r="B607" s="95" t="s">
        <v>514</v>
      </c>
      <c r="C607" s="95" t="s">
        <v>358</v>
      </c>
      <c r="D607" s="95" t="s">
        <v>1418</v>
      </c>
      <c r="E607" s="95" t="s">
        <v>327</v>
      </c>
      <c r="F607" s="80">
        <v>1059960</v>
      </c>
      <c r="G607" s="80">
        <v>0</v>
      </c>
      <c r="H607" s="80">
        <v>0</v>
      </c>
    </row>
    <row r="608" spans="1:8" ht="189" x14ac:dyDescent="0.25">
      <c r="A608" s="95" t="s">
        <v>1419</v>
      </c>
      <c r="B608" s="95" t="s">
        <v>514</v>
      </c>
      <c r="C608" s="95" t="s">
        <v>358</v>
      </c>
      <c r="D608" s="95" t="s">
        <v>1420</v>
      </c>
      <c r="E608" s="95"/>
      <c r="F608" s="80">
        <v>1057110</v>
      </c>
      <c r="G608" s="80">
        <v>0</v>
      </c>
      <c r="H608" s="80">
        <v>0</v>
      </c>
    </row>
    <row r="609" spans="1:8" ht="63" x14ac:dyDescent="0.25">
      <c r="A609" s="95" t="s">
        <v>326</v>
      </c>
      <c r="B609" s="95" t="s">
        <v>514</v>
      </c>
      <c r="C609" s="95" t="s">
        <v>358</v>
      </c>
      <c r="D609" s="95" t="s">
        <v>1420</v>
      </c>
      <c r="E609" s="95" t="s">
        <v>327</v>
      </c>
      <c r="F609" s="80">
        <v>1057110</v>
      </c>
      <c r="G609" s="80">
        <v>0</v>
      </c>
      <c r="H609" s="80">
        <v>0</v>
      </c>
    </row>
    <row r="610" spans="1:8" ht="204.75" x14ac:dyDescent="0.25">
      <c r="A610" s="95" t="s">
        <v>1421</v>
      </c>
      <c r="B610" s="95" t="s">
        <v>514</v>
      </c>
      <c r="C610" s="95" t="s">
        <v>358</v>
      </c>
      <c r="D610" s="95" t="s">
        <v>1422</v>
      </c>
      <c r="E610" s="95"/>
      <c r="F610" s="80">
        <v>1056110</v>
      </c>
      <c r="G610" s="80">
        <v>0</v>
      </c>
      <c r="H610" s="80">
        <v>0</v>
      </c>
    </row>
    <row r="611" spans="1:8" ht="63" x14ac:dyDescent="0.25">
      <c r="A611" s="95" t="s">
        <v>326</v>
      </c>
      <c r="B611" s="95" t="s">
        <v>514</v>
      </c>
      <c r="C611" s="95" t="s">
        <v>358</v>
      </c>
      <c r="D611" s="95" t="s">
        <v>1422</v>
      </c>
      <c r="E611" s="95" t="s">
        <v>327</v>
      </c>
      <c r="F611" s="80">
        <v>1056110</v>
      </c>
      <c r="G611" s="80">
        <v>0</v>
      </c>
      <c r="H611" s="80">
        <v>0</v>
      </c>
    </row>
    <row r="612" spans="1:8" ht="173.25" x14ac:dyDescent="0.25">
      <c r="A612" s="95" t="s">
        <v>1423</v>
      </c>
      <c r="B612" s="95" t="s">
        <v>514</v>
      </c>
      <c r="C612" s="95" t="s">
        <v>358</v>
      </c>
      <c r="D612" s="95" t="s">
        <v>1424</v>
      </c>
      <c r="E612" s="95"/>
      <c r="F612" s="80">
        <v>1057530</v>
      </c>
      <c r="G612" s="80">
        <v>0</v>
      </c>
      <c r="H612" s="80">
        <v>0</v>
      </c>
    </row>
    <row r="613" spans="1:8" ht="63" x14ac:dyDescent="0.25">
      <c r="A613" s="95" t="s">
        <v>326</v>
      </c>
      <c r="B613" s="95" t="s">
        <v>514</v>
      </c>
      <c r="C613" s="95" t="s">
        <v>358</v>
      </c>
      <c r="D613" s="95" t="s">
        <v>1424</v>
      </c>
      <c r="E613" s="95" t="s">
        <v>327</v>
      </c>
      <c r="F613" s="80">
        <v>1057530</v>
      </c>
      <c r="G613" s="80">
        <v>0</v>
      </c>
      <c r="H613" s="80">
        <v>0</v>
      </c>
    </row>
    <row r="614" spans="1:8" ht="173.25" x14ac:dyDescent="0.25">
      <c r="A614" s="95" t="s">
        <v>1425</v>
      </c>
      <c r="B614" s="95" t="s">
        <v>514</v>
      </c>
      <c r="C614" s="95" t="s">
        <v>358</v>
      </c>
      <c r="D614" s="95" t="s">
        <v>1426</v>
      </c>
      <c r="E614" s="95"/>
      <c r="F614" s="80">
        <v>971720</v>
      </c>
      <c r="G614" s="80">
        <v>0</v>
      </c>
      <c r="H614" s="80">
        <v>0</v>
      </c>
    </row>
    <row r="615" spans="1:8" ht="63" x14ac:dyDescent="0.25">
      <c r="A615" s="95" t="s">
        <v>326</v>
      </c>
      <c r="B615" s="95" t="s">
        <v>514</v>
      </c>
      <c r="C615" s="95" t="s">
        <v>358</v>
      </c>
      <c r="D615" s="95" t="s">
        <v>1426</v>
      </c>
      <c r="E615" s="95" t="s">
        <v>327</v>
      </c>
      <c r="F615" s="80">
        <v>971720</v>
      </c>
      <c r="G615" s="80">
        <v>0</v>
      </c>
      <c r="H615" s="80">
        <v>0</v>
      </c>
    </row>
    <row r="616" spans="1:8" ht="220.5" x14ac:dyDescent="0.25">
      <c r="A616" s="95" t="s">
        <v>1427</v>
      </c>
      <c r="B616" s="95" t="s">
        <v>514</v>
      </c>
      <c r="C616" s="95" t="s">
        <v>358</v>
      </c>
      <c r="D616" s="95" t="s">
        <v>1428</v>
      </c>
      <c r="E616" s="95"/>
      <c r="F616" s="80">
        <v>1058000</v>
      </c>
      <c r="G616" s="80">
        <v>0</v>
      </c>
      <c r="H616" s="80">
        <v>0</v>
      </c>
    </row>
    <row r="617" spans="1:8" ht="63" x14ac:dyDescent="0.25">
      <c r="A617" s="95" t="s">
        <v>326</v>
      </c>
      <c r="B617" s="95" t="s">
        <v>514</v>
      </c>
      <c r="C617" s="95" t="s">
        <v>358</v>
      </c>
      <c r="D617" s="95" t="s">
        <v>1428</v>
      </c>
      <c r="E617" s="95" t="s">
        <v>327</v>
      </c>
      <c r="F617" s="80">
        <v>1058000</v>
      </c>
      <c r="G617" s="80">
        <v>0</v>
      </c>
      <c r="H617" s="80">
        <v>0</v>
      </c>
    </row>
    <row r="618" spans="1:8" ht="173.25" x14ac:dyDescent="0.25">
      <c r="A618" s="95" t="s">
        <v>1429</v>
      </c>
      <c r="B618" s="95" t="s">
        <v>514</v>
      </c>
      <c r="C618" s="95" t="s">
        <v>358</v>
      </c>
      <c r="D618" s="95" t="s">
        <v>1430</v>
      </c>
      <c r="E618" s="95"/>
      <c r="F618" s="80">
        <v>1707300</v>
      </c>
      <c r="G618" s="80">
        <v>0</v>
      </c>
      <c r="H618" s="80">
        <v>0</v>
      </c>
    </row>
    <row r="619" spans="1:8" ht="63" x14ac:dyDescent="0.25">
      <c r="A619" s="95" t="s">
        <v>326</v>
      </c>
      <c r="B619" s="95" t="s">
        <v>514</v>
      </c>
      <c r="C619" s="95" t="s">
        <v>358</v>
      </c>
      <c r="D619" s="95" t="s">
        <v>1430</v>
      </c>
      <c r="E619" s="95" t="s">
        <v>327</v>
      </c>
      <c r="F619" s="80">
        <v>1707300</v>
      </c>
      <c r="G619" s="80">
        <v>0</v>
      </c>
      <c r="H619" s="80">
        <v>0</v>
      </c>
    </row>
    <row r="620" spans="1:8" ht="47.25" x14ac:dyDescent="0.25">
      <c r="A620" s="95" t="s">
        <v>1360</v>
      </c>
      <c r="B620" s="95"/>
      <c r="C620" s="95"/>
      <c r="D620" s="95" t="s">
        <v>1361</v>
      </c>
      <c r="E620" s="95"/>
      <c r="F620" s="80">
        <v>700000</v>
      </c>
      <c r="G620" s="80">
        <v>0</v>
      </c>
      <c r="H620" s="80">
        <v>0</v>
      </c>
    </row>
    <row r="621" spans="1:8" ht="47.25" x14ac:dyDescent="0.25">
      <c r="A621" s="95" t="s">
        <v>1362</v>
      </c>
      <c r="B621" s="95"/>
      <c r="C621" s="95"/>
      <c r="D621" s="95" t="s">
        <v>1363</v>
      </c>
      <c r="E621" s="95"/>
      <c r="F621" s="80">
        <v>700000</v>
      </c>
      <c r="G621" s="80">
        <v>0</v>
      </c>
      <c r="H621" s="80">
        <v>0</v>
      </c>
    </row>
    <row r="622" spans="1:8" x14ac:dyDescent="0.25">
      <c r="A622" s="95" t="s">
        <v>575</v>
      </c>
      <c r="B622" s="95" t="s">
        <v>514</v>
      </c>
      <c r="C622" s="95" t="s">
        <v>358</v>
      </c>
      <c r="D622" s="95" t="s">
        <v>1363</v>
      </c>
      <c r="E622" s="95"/>
      <c r="F622" s="80">
        <v>700000</v>
      </c>
      <c r="G622" s="80">
        <v>0</v>
      </c>
      <c r="H622" s="80">
        <v>0</v>
      </c>
    </row>
    <row r="623" spans="1:8" ht="78.75" x14ac:dyDescent="0.25">
      <c r="A623" s="95" t="s">
        <v>1364</v>
      </c>
      <c r="B623" s="95" t="s">
        <v>514</v>
      </c>
      <c r="C623" s="95" t="s">
        <v>358</v>
      </c>
      <c r="D623" s="95" t="s">
        <v>1365</v>
      </c>
      <c r="E623" s="95"/>
      <c r="F623" s="80">
        <v>700000</v>
      </c>
      <c r="G623" s="80">
        <v>0</v>
      </c>
      <c r="H623" s="80">
        <v>0</v>
      </c>
    </row>
    <row r="624" spans="1:8" ht="63" x14ac:dyDescent="0.25">
      <c r="A624" s="95" t="s">
        <v>326</v>
      </c>
      <c r="B624" s="95" t="s">
        <v>514</v>
      </c>
      <c r="C624" s="95" t="s">
        <v>358</v>
      </c>
      <c r="D624" s="95" t="s">
        <v>1365</v>
      </c>
      <c r="E624" s="95" t="s">
        <v>327</v>
      </c>
      <c r="F624" s="80">
        <v>700000</v>
      </c>
      <c r="G624" s="80">
        <v>0</v>
      </c>
      <c r="H624" s="80">
        <v>0</v>
      </c>
    </row>
    <row r="625" spans="1:8" ht="78.75" x14ac:dyDescent="0.25">
      <c r="A625" s="95" t="s">
        <v>794</v>
      </c>
      <c r="B625" s="95"/>
      <c r="C625" s="95"/>
      <c r="D625" s="95" t="s">
        <v>795</v>
      </c>
      <c r="E625" s="95"/>
      <c r="F625" s="80">
        <v>8822146.1799999997</v>
      </c>
      <c r="G625" s="80">
        <v>6597517</v>
      </c>
      <c r="H625" s="80">
        <v>6597517</v>
      </c>
    </row>
    <row r="626" spans="1:8" ht="31.5" x14ac:dyDescent="0.25">
      <c r="A626" s="95" t="s">
        <v>796</v>
      </c>
      <c r="B626" s="95"/>
      <c r="C626" s="95"/>
      <c r="D626" s="95" t="s">
        <v>797</v>
      </c>
      <c r="E626" s="95"/>
      <c r="F626" s="80">
        <v>8822146.1799999997</v>
      </c>
      <c r="G626" s="80">
        <v>6597517</v>
      </c>
      <c r="H626" s="80">
        <v>6597517</v>
      </c>
    </row>
    <row r="627" spans="1:8" ht="31.5" x14ac:dyDescent="0.25">
      <c r="A627" s="95" t="s">
        <v>798</v>
      </c>
      <c r="B627" s="95"/>
      <c r="C627" s="95"/>
      <c r="D627" s="95" t="s">
        <v>797</v>
      </c>
      <c r="E627" s="95"/>
      <c r="F627" s="80">
        <v>8822146.1799999997</v>
      </c>
      <c r="G627" s="80">
        <v>6597517</v>
      </c>
      <c r="H627" s="80">
        <v>6597517</v>
      </c>
    </row>
    <row r="628" spans="1:8" ht="94.5" x14ac:dyDescent="0.25">
      <c r="A628" s="95" t="s">
        <v>799</v>
      </c>
      <c r="B628" s="95" t="s">
        <v>323</v>
      </c>
      <c r="C628" s="95" t="s">
        <v>358</v>
      </c>
      <c r="D628" s="95" t="s">
        <v>797</v>
      </c>
      <c r="E628" s="95"/>
      <c r="F628" s="80">
        <v>7888126.1799999997</v>
      </c>
      <c r="G628" s="80">
        <v>5682397</v>
      </c>
      <c r="H628" s="80">
        <v>5682397</v>
      </c>
    </row>
    <row r="629" spans="1:8" ht="63" x14ac:dyDescent="0.25">
      <c r="A629" s="95" t="s">
        <v>800</v>
      </c>
      <c r="B629" s="95" t="s">
        <v>323</v>
      </c>
      <c r="C629" s="95" t="s">
        <v>358</v>
      </c>
      <c r="D629" s="95" t="s">
        <v>801</v>
      </c>
      <c r="E629" s="95"/>
      <c r="F629" s="80">
        <v>1606296.49</v>
      </c>
      <c r="G629" s="80">
        <v>1474775</v>
      </c>
      <c r="H629" s="80">
        <v>1474775</v>
      </c>
    </row>
    <row r="630" spans="1:8" ht="141.75" x14ac:dyDescent="0.25">
      <c r="A630" s="95" t="s">
        <v>384</v>
      </c>
      <c r="B630" s="95" t="s">
        <v>323</v>
      </c>
      <c r="C630" s="95" t="s">
        <v>358</v>
      </c>
      <c r="D630" s="95" t="s">
        <v>801</v>
      </c>
      <c r="E630" s="95" t="s">
        <v>385</v>
      </c>
      <c r="F630" s="80">
        <v>1606296.49</v>
      </c>
      <c r="G630" s="80">
        <v>1474775</v>
      </c>
      <c r="H630" s="80">
        <v>1474775</v>
      </c>
    </row>
    <row r="631" spans="1:8" ht="63" x14ac:dyDescent="0.25">
      <c r="A631" s="95" t="s">
        <v>802</v>
      </c>
      <c r="B631" s="95" t="s">
        <v>323</v>
      </c>
      <c r="C631" s="95" t="s">
        <v>358</v>
      </c>
      <c r="D631" s="95" t="s">
        <v>803</v>
      </c>
      <c r="E631" s="95"/>
      <c r="F631" s="80">
        <v>6281829.6900000004</v>
      </c>
      <c r="G631" s="80">
        <v>4207622</v>
      </c>
      <c r="H631" s="80">
        <v>4207622</v>
      </c>
    </row>
    <row r="632" spans="1:8" ht="141.75" x14ac:dyDescent="0.25">
      <c r="A632" s="95" t="s">
        <v>384</v>
      </c>
      <c r="B632" s="95" t="s">
        <v>323</v>
      </c>
      <c r="C632" s="95" t="s">
        <v>358</v>
      </c>
      <c r="D632" s="95" t="s">
        <v>803</v>
      </c>
      <c r="E632" s="95" t="s">
        <v>385</v>
      </c>
      <c r="F632" s="80">
        <v>5178776.6900000004</v>
      </c>
      <c r="G632" s="80">
        <v>4207622</v>
      </c>
      <c r="H632" s="80">
        <v>4207622</v>
      </c>
    </row>
    <row r="633" spans="1:8" ht="63" x14ac:dyDescent="0.25">
      <c r="A633" s="95" t="s">
        <v>386</v>
      </c>
      <c r="B633" s="95" t="s">
        <v>323</v>
      </c>
      <c r="C633" s="95" t="s">
        <v>358</v>
      </c>
      <c r="D633" s="95" t="s">
        <v>803</v>
      </c>
      <c r="E633" s="95" t="s">
        <v>387</v>
      </c>
      <c r="F633" s="80">
        <v>1096053</v>
      </c>
      <c r="G633" s="80">
        <v>0</v>
      </c>
      <c r="H633" s="80">
        <v>0</v>
      </c>
    </row>
    <row r="634" spans="1:8" ht="31.5" x14ac:dyDescent="0.25">
      <c r="A634" s="95" t="s">
        <v>394</v>
      </c>
      <c r="B634" s="95" t="s">
        <v>323</v>
      </c>
      <c r="C634" s="95" t="s">
        <v>358</v>
      </c>
      <c r="D634" s="95" t="s">
        <v>803</v>
      </c>
      <c r="E634" s="95" t="s">
        <v>395</v>
      </c>
      <c r="F634" s="80">
        <v>7000</v>
      </c>
      <c r="G634" s="80">
        <v>0</v>
      </c>
      <c r="H634" s="80">
        <v>0</v>
      </c>
    </row>
    <row r="635" spans="1:8" ht="31.5" x14ac:dyDescent="0.25">
      <c r="A635" s="95" t="s">
        <v>448</v>
      </c>
      <c r="B635" s="95" t="s">
        <v>323</v>
      </c>
      <c r="C635" s="95" t="s">
        <v>449</v>
      </c>
      <c r="D635" s="95" t="s">
        <v>797</v>
      </c>
      <c r="E635" s="95"/>
      <c r="F635" s="80">
        <v>934020</v>
      </c>
      <c r="G635" s="80">
        <v>915120</v>
      </c>
      <c r="H635" s="80">
        <v>915120</v>
      </c>
    </row>
    <row r="636" spans="1:8" ht="63" x14ac:dyDescent="0.25">
      <c r="A636" s="95" t="s">
        <v>804</v>
      </c>
      <c r="B636" s="95" t="s">
        <v>323</v>
      </c>
      <c r="C636" s="95" t="s">
        <v>449</v>
      </c>
      <c r="D636" s="95" t="s">
        <v>805</v>
      </c>
      <c r="E636" s="95"/>
      <c r="F636" s="80">
        <v>18900</v>
      </c>
      <c r="G636" s="80">
        <v>0</v>
      </c>
      <c r="H636" s="80">
        <v>0</v>
      </c>
    </row>
    <row r="637" spans="1:8" ht="63" x14ac:dyDescent="0.25">
      <c r="A637" s="95" t="s">
        <v>386</v>
      </c>
      <c r="B637" s="95" t="s">
        <v>323</v>
      </c>
      <c r="C637" s="95" t="s">
        <v>449</v>
      </c>
      <c r="D637" s="95" t="s">
        <v>805</v>
      </c>
      <c r="E637" s="95" t="s">
        <v>387</v>
      </c>
      <c r="F637" s="80">
        <v>18900</v>
      </c>
      <c r="G637" s="80">
        <v>0</v>
      </c>
      <c r="H637" s="80">
        <v>0</v>
      </c>
    </row>
    <row r="638" spans="1:8" ht="63" x14ac:dyDescent="0.25">
      <c r="A638" s="95" t="s">
        <v>1215</v>
      </c>
      <c r="B638" s="95" t="s">
        <v>323</v>
      </c>
      <c r="C638" s="95" t="s">
        <v>449</v>
      </c>
      <c r="D638" s="95" t="s">
        <v>1203</v>
      </c>
      <c r="E638" s="95"/>
      <c r="F638" s="80">
        <v>915120</v>
      </c>
      <c r="G638" s="80">
        <v>915120</v>
      </c>
      <c r="H638" s="80">
        <v>915120</v>
      </c>
    </row>
    <row r="639" spans="1:8" ht="63" x14ac:dyDescent="0.25">
      <c r="A639" s="95" t="s">
        <v>386</v>
      </c>
      <c r="B639" s="95" t="s">
        <v>323</v>
      </c>
      <c r="C639" s="95" t="s">
        <v>449</v>
      </c>
      <c r="D639" s="95" t="s">
        <v>1203</v>
      </c>
      <c r="E639" s="95" t="s">
        <v>387</v>
      </c>
      <c r="F639" s="80">
        <v>915120</v>
      </c>
      <c r="G639" s="80">
        <v>915120</v>
      </c>
      <c r="H639" s="80">
        <v>915120</v>
      </c>
    </row>
    <row r="640" spans="1:8" ht="78.75" x14ac:dyDescent="0.25">
      <c r="A640" s="95" t="s">
        <v>806</v>
      </c>
      <c r="B640" s="95"/>
      <c r="C640" s="95"/>
      <c r="D640" s="95" t="s">
        <v>807</v>
      </c>
      <c r="E640" s="95"/>
      <c r="F640" s="80">
        <v>2497001.52</v>
      </c>
      <c r="G640" s="80">
        <v>1970733</v>
      </c>
      <c r="H640" s="80">
        <v>1970733</v>
      </c>
    </row>
    <row r="641" spans="1:8" ht="31.5" x14ac:dyDescent="0.25">
      <c r="A641" s="95" t="s">
        <v>808</v>
      </c>
      <c r="B641" s="95"/>
      <c r="C641" s="95"/>
      <c r="D641" s="95" t="s">
        <v>809</v>
      </c>
      <c r="E641" s="95"/>
      <c r="F641" s="80">
        <v>2497001.52</v>
      </c>
      <c r="G641" s="80">
        <v>1970733</v>
      </c>
      <c r="H641" s="80">
        <v>1970733</v>
      </c>
    </row>
    <row r="642" spans="1:8" ht="31.5" x14ac:dyDescent="0.25">
      <c r="A642" s="95" t="s">
        <v>810</v>
      </c>
      <c r="B642" s="95"/>
      <c r="C642" s="95"/>
      <c r="D642" s="95" t="s">
        <v>809</v>
      </c>
      <c r="E642" s="95"/>
      <c r="F642" s="80">
        <v>2497001.52</v>
      </c>
      <c r="G642" s="80">
        <v>1970733</v>
      </c>
      <c r="H642" s="80">
        <v>1970733</v>
      </c>
    </row>
    <row r="643" spans="1:8" ht="78.75" x14ac:dyDescent="0.25">
      <c r="A643" s="95" t="s">
        <v>720</v>
      </c>
      <c r="B643" s="95" t="s">
        <v>323</v>
      </c>
      <c r="C643" s="95" t="s">
        <v>703</v>
      </c>
      <c r="D643" s="95" t="s">
        <v>809</v>
      </c>
      <c r="E643" s="95"/>
      <c r="F643" s="80">
        <v>2491621.52</v>
      </c>
      <c r="G643" s="80">
        <v>1970733</v>
      </c>
      <c r="H643" s="80">
        <v>1970733</v>
      </c>
    </row>
    <row r="644" spans="1:8" ht="63" x14ac:dyDescent="0.25">
      <c r="A644" s="95" t="s">
        <v>811</v>
      </c>
      <c r="B644" s="95" t="s">
        <v>323</v>
      </c>
      <c r="C644" s="95" t="s">
        <v>703</v>
      </c>
      <c r="D644" s="95" t="s">
        <v>812</v>
      </c>
      <c r="E644" s="95"/>
      <c r="F644" s="80">
        <v>1097091</v>
      </c>
      <c r="G644" s="80">
        <v>1003998</v>
      </c>
      <c r="H644" s="80">
        <v>1003998</v>
      </c>
    </row>
    <row r="645" spans="1:8" ht="141.75" x14ac:dyDescent="0.25">
      <c r="A645" s="95" t="s">
        <v>384</v>
      </c>
      <c r="B645" s="95" t="s">
        <v>323</v>
      </c>
      <c r="C645" s="95" t="s">
        <v>703</v>
      </c>
      <c r="D645" s="95" t="s">
        <v>812</v>
      </c>
      <c r="E645" s="95" t="s">
        <v>385</v>
      </c>
      <c r="F645" s="80">
        <v>1097091</v>
      </c>
      <c r="G645" s="80">
        <v>1003998</v>
      </c>
      <c r="H645" s="80">
        <v>1003998</v>
      </c>
    </row>
    <row r="646" spans="1:8" ht="78.75" x14ac:dyDescent="0.25">
      <c r="A646" s="95" t="s">
        <v>813</v>
      </c>
      <c r="B646" s="95" t="s">
        <v>323</v>
      </c>
      <c r="C646" s="95" t="s">
        <v>703</v>
      </c>
      <c r="D646" s="95" t="s">
        <v>814</v>
      </c>
      <c r="E646" s="95"/>
      <c r="F646" s="80">
        <v>1384530.52</v>
      </c>
      <c r="G646" s="80">
        <v>966735</v>
      </c>
      <c r="H646" s="80">
        <v>966735</v>
      </c>
    </row>
    <row r="647" spans="1:8" ht="141.75" x14ac:dyDescent="0.25">
      <c r="A647" s="95" t="s">
        <v>384</v>
      </c>
      <c r="B647" s="95" t="s">
        <v>323</v>
      </c>
      <c r="C647" s="95" t="s">
        <v>703</v>
      </c>
      <c r="D647" s="95" t="s">
        <v>814</v>
      </c>
      <c r="E647" s="95" t="s">
        <v>385</v>
      </c>
      <c r="F647" s="80">
        <v>1215673.6599999999</v>
      </c>
      <c r="G647" s="80">
        <v>966735</v>
      </c>
      <c r="H647" s="80">
        <v>966735</v>
      </c>
    </row>
    <row r="648" spans="1:8" ht="63" x14ac:dyDescent="0.25">
      <c r="A648" s="95" t="s">
        <v>386</v>
      </c>
      <c r="B648" s="95" t="s">
        <v>323</v>
      </c>
      <c r="C648" s="95" t="s">
        <v>703</v>
      </c>
      <c r="D648" s="95" t="s">
        <v>814</v>
      </c>
      <c r="E648" s="95" t="s">
        <v>387</v>
      </c>
      <c r="F648" s="80">
        <v>158856.85999999999</v>
      </c>
      <c r="G648" s="80">
        <v>0</v>
      </c>
      <c r="H648" s="80">
        <v>0</v>
      </c>
    </row>
    <row r="649" spans="1:8" ht="31.5" x14ac:dyDescent="0.25">
      <c r="A649" s="95" t="s">
        <v>394</v>
      </c>
      <c r="B649" s="95" t="s">
        <v>323</v>
      </c>
      <c r="C649" s="95" t="s">
        <v>703</v>
      </c>
      <c r="D649" s="95" t="s">
        <v>814</v>
      </c>
      <c r="E649" s="95" t="s">
        <v>395</v>
      </c>
      <c r="F649" s="80">
        <v>10000</v>
      </c>
      <c r="G649" s="80">
        <v>0</v>
      </c>
      <c r="H649" s="80">
        <v>0</v>
      </c>
    </row>
    <row r="650" spans="1:8" ht="157.5" x14ac:dyDescent="0.25">
      <c r="A650" s="95" t="s">
        <v>1513</v>
      </c>
      <c r="B650" s="95" t="s">
        <v>323</v>
      </c>
      <c r="C650" s="95" t="s">
        <v>703</v>
      </c>
      <c r="D650" s="95" t="s">
        <v>1514</v>
      </c>
      <c r="E650" s="95"/>
      <c r="F650" s="80">
        <v>10000</v>
      </c>
      <c r="G650" s="80">
        <v>0</v>
      </c>
      <c r="H650" s="80">
        <v>0</v>
      </c>
    </row>
    <row r="651" spans="1:8" ht="63" x14ac:dyDescent="0.25">
      <c r="A651" s="95" t="s">
        <v>386</v>
      </c>
      <c r="B651" s="95" t="s">
        <v>323</v>
      </c>
      <c r="C651" s="95" t="s">
        <v>703</v>
      </c>
      <c r="D651" s="95" t="s">
        <v>1514</v>
      </c>
      <c r="E651" s="95" t="s">
        <v>387</v>
      </c>
      <c r="F651" s="80">
        <v>10000</v>
      </c>
      <c r="G651" s="80">
        <v>0</v>
      </c>
      <c r="H651" s="80">
        <v>0</v>
      </c>
    </row>
    <row r="652" spans="1:8" ht="31.5" x14ac:dyDescent="0.25">
      <c r="A652" s="95" t="s">
        <v>448</v>
      </c>
      <c r="B652" s="95" t="s">
        <v>323</v>
      </c>
      <c r="C652" s="95" t="s">
        <v>449</v>
      </c>
      <c r="D652" s="95" t="s">
        <v>809</v>
      </c>
      <c r="E652" s="95"/>
      <c r="F652" s="80">
        <v>5380</v>
      </c>
      <c r="G652" s="80">
        <v>0</v>
      </c>
      <c r="H652" s="80">
        <v>0</v>
      </c>
    </row>
    <row r="653" spans="1:8" ht="63" x14ac:dyDescent="0.25">
      <c r="A653" s="95" t="s">
        <v>804</v>
      </c>
      <c r="B653" s="95" t="s">
        <v>323</v>
      </c>
      <c r="C653" s="95" t="s">
        <v>449</v>
      </c>
      <c r="D653" s="95" t="s">
        <v>815</v>
      </c>
      <c r="E653" s="95"/>
      <c r="F653" s="80">
        <v>5380</v>
      </c>
      <c r="G653" s="80">
        <v>0</v>
      </c>
      <c r="H653" s="80">
        <v>0</v>
      </c>
    </row>
    <row r="654" spans="1:8" ht="63" x14ac:dyDescent="0.25">
      <c r="A654" s="95" t="s">
        <v>386</v>
      </c>
      <c r="B654" s="95" t="s">
        <v>323</v>
      </c>
      <c r="C654" s="95" t="s">
        <v>449</v>
      </c>
      <c r="D654" s="95" t="s">
        <v>815</v>
      </c>
      <c r="E654" s="95" t="s">
        <v>387</v>
      </c>
      <c r="F654" s="80">
        <v>5380</v>
      </c>
      <c r="G654" s="80">
        <v>0</v>
      </c>
      <c r="H654" s="80">
        <v>0</v>
      </c>
    </row>
    <row r="655" spans="1:8" ht="94.5" x14ac:dyDescent="0.25">
      <c r="A655" s="95" t="s">
        <v>816</v>
      </c>
      <c r="B655" s="95"/>
      <c r="C655" s="95"/>
      <c r="D655" s="95" t="s">
        <v>817</v>
      </c>
      <c r="E655" s="95"/>
      <c r="F655" s="80">
        <v>2087228</v>
      </c>
      <c r="G655" s="80">
        <v>3000000</v>
      </c>
      <c r="H655" s="80">
        <v>3000000</v>
      </c>
    </row>
    <row r="656" spans="1:8" ht="47.25" x14ac:dyDescent="0.25">
      <c r="A656" s="95" t="s">
        <v>818</v>
      </c>
      <c r="B656" s="95"/>
      <c r="C656" s="95"/>
      <c r="D656" s="95" t="s">
        <v>819</v>
      </c>
      <c r="E656" s="95"/>
      <c r="F656" s="80">
        <v>2087228</v>
      </c>
      <c r="G656" s="80">
        <v>3000000</v>
      </c>
      <c r="H656" s="80">
        <v>3000000</v>
      </c>
    </row>
    <row r="657" spans="1:8" ht="47.25" x14ac:dyDescent="0.25">
      <c r="A657" s="95" t="s">
        <v>820</v>
      </c>
      <c r="B657" s="95"/>
      <c r="C657" s="95"/>
      <c r="D657" s="95" t="s">
        <v>819</v>
      </c>
      <c r="E657" s="95"/>
      <c r="F657" s="80">
        <v>2087228</v>
      </c>
      <c r="G657" s="80">
        <v>3000000</v>
      </c>
      <c r="H657" s="80">
        <v>3000000</v>
      </c>
    </row>
    <row r="658" spans="1:8" x14ac:dyDescent="0.25">
      <c r="A658" s="95" t="s">
        <v>821</v>
      </c>
      <c r="B658" s="95" t="s">
        <v>323</v>
      </c>
      <c r="C658" s="95" t="s">
        <v>486</v>
      </c>
      <c r="D658" s="95" t="s">
        <v>819</v>
      </c>
      <c r="E658" s="95"/>
      <c r="F658" s="80">
        <v>2087228</v>
      </c>
      <c r="G658" s="80">
        <v>3000000</v>
      </c>
      <c r="H658" s="80">
        <v>3000000</v>
      </c>
    </row>
    <row r="659" spans="1:8" ht="47.25" x14ac:dyDescent="0.25">
      <c r="A659" s="95" t="s">
        <v>822</v>
      </c>
      <c r="B659" s="95" t="s">
        <v>323</v>
      </c>
      <c r="C659" s="95" t="s">
        <v>486</v>
      </c>
      <c r="D659" s="95" t="s">
        <v>823</v>
      </c>
      <c r="E659" s="95"/>
      <c r="F659" s="80">
        <v>2087228</v>
      </c>
      <c r="G659" s="80">
        <v>3000000</v>
      </c>
      <c r="H659" s="80">
        <v>3000000</v>
      </c>
    </row>
    <row r="660" spans="1:8" ht="31.5" x14ac:dyDescent="0.25">
      <c r="A660" s="95" t="s">
        <v>394</v>
      </c>
      <c r="B660" s="95" t="s">
        <v>323</v>
      </c>
      <c r="C660" s="95" t="s">
        <v>486</v>
      </c>
      <c r="D660" s="95" t="s">
        <v>823</v>
      </c>
      <c r="E660" s="95" t="s">
        <v>395</v>
      </c>
      <c r="F660" s="80">
        <v>2087228</v>
      </c>
      <c r="G660" s="80">
        <v>3000000</v>
      </c>
      <c r="H660" s="80">
        <v>3000000</v>
      </c>
    </row>
    <row r="661" spans="1:8" ht="94.5" x14ac:dyDescent="0.25">
      <c r="A661" s="95" t="s">
        <v>1482</v>
      </c>
      <c r="B661" s="95"/>
      <c r="C661" s="95"/>
      <c r="D661" s="95" t="s">
        <v>1483</v>
      </c>
      <c r="E661" s="95"/>
      <c r="F661" s="80">
        <v>728772</v>
      </c>
      <c r="G661" s="80">
        <v>0</v>
      </c>
      <c r="H661" s="80">
        <v>0</v>
      </c>
    </row>
    <row r="662" spans="1:8" ht="47.25" x14ac:dyDescent="0.25">
      <c r="A662" s="95" t="s">
        <v>1484</v>
      </c>
      <c r="B662" s="95"/>
      <c r="C662" s="95"/>
      <c r="D662" s="95" t="s">
        <v>1485</v>
      </c>
      <c r="E662" s="95"/>
      <c r="F662" s="80">
        <v>728772</v>
      </c>
      <c r="G662" s="80">
        <v>0</v>
      </c>
      <c r="H662" s="80">
        <v>0</v>
      </c>
    </row>
    <row r="663" spans="1:8" ht="47.25" x14ac:dyDescent="0.25">
      <c r="A663" s="95" t="s">
        <v>1486</v>
      </c>
      <c r="B663" s="95"/>
      <c r="C663" s="95"/>
      <c r="D663" s="95" t="s">
        <v>1485</v>
      </c>
      <c r="E663" s="95"/>
      <c r="F663" s="80">
        <v>728772</v>
      </c>
      <c r="G663" s="80">
        <v>0</v>
      </c>
      <c r="H663" s="80">
        <v>0</v>
      </c>
    </row>
    <row r="664" spans="1:8" ht="31.5" x14ac:dyDescent="0.25">
      <c r="A664" s="95" t="s">
        <v>1487</v>
      </c>
      <c r="B664" s="95" t="s">
        <v>323</v>
      </c>
      <c r="C664" s="95" t="s">
        <v>322</v>
      </c>
      <c r="D664" s="95" t="s">
        <v>1485</v>
      </c>
      <c r="E664" s="95"/>
      <c r="F664" s="80">
        <v>728772</v>
      </c>
      <c r="G664" s="80">
        <v>0</v>
      </c>
      <c r="H664" s="80">
        <v>0</v>
      </c>
    </row>
    <row r="665" spans="1:8" ht="47.25" x14ac:dyDescent="0.25">
      <c r="A665" s="95" t="s">
        <v>1488</v>
      </c>
      <c r="B665" s="95" t="s">
        <v>323</v>
      </c>
      <c r="C665" s="95" t="s">
        <v>322</v>
      </c>
      <c r="D665" s="95" t="s">
        <v>1489</v>
      </c>
      <c r="E665" s="95"/>
      <c r="F665" s="80">
        <v>728772</v>
      </c>
      <c r="G665" s="80">
        <v>0</v>
      </c>
      <c r="H665" s="80">
        <v>0</v>
      </c>
    </row>
    <row r="666" spans="1:8" ht="31.5" x14ac:dyDescent="0.25">
      <c r="A666" s="95" t="s">
        <v>394</v>
      </c>
      <c r="B666" s="95" t="s">
        <v>323</v>
      </c>
      <c r="C666" s="95" t="s">
        <v>322</v>
      </c>
      <c r="D666" s="95" t="s">
        <v>1489</v>
      </c>
      <c r="E666" s="95" t="s">
        <v>395</v>
      </c>
      <c r="F666" s="80">
        <v>728772</v>
      </c>
      <c r="G666" s="80">
        <v>0</v>
      </c>
      <c r="H666" s="80">
        <v>0</v>
      </c>
    </row>
    <row r="667" spans="1:8" ht="63" x14ac:dyDescent="0.25">
      <c r="A667" s="95" t="s">
        <v>824</v>
      </c>
      <c r="B667" s="95"/>
      <c r="C667" s="95"/>
      <c r="D667" s="95" t="s">
        <v>825</v>
      </c>
      <c r="E667" s="95"/>
      <c r="F667" s="80">
        <v>2936419.43</v>
      </c>
      <c r="G667" s="80">
        <v>0</v>
      </c>
      <c r="H667" s="80">
        <v>0</v>
      </c>
    </row>
    <row r="668" spans="1:8" ht="31.5" x14ac:dyDescent="0.25">
      <c r="A668" s="95" t="s">
        <v>826</v>
      </c>
      <c r="B668" s="95"/>
      <c r="C668" s="95"/>
      <c r="D668" s="95" t="s">
        <v>827</v>
      </c>
      <c r="E668" s="95"/>
      <c r="F668" s="80">
        <v>2936419.43</v>
      </c>
      <c r="G668" s="80">
        <v>0</v>
      </c>
      <c r="H668" s="80">
        <v>0</v>
      </c>
    </row>
    <row r="669" spans="1:8" ht="31.5" x14ac:dyDescent="0.25">
      <c r="A669" s="95" t="s">
        <v>828</v>
      </c>
      <c r="B669" s="95"/>
      <c r="C669" s="95"/>
      <c r="D669" s="95" t="s">
        <v>827</v>
      </c>
      <c r="E669" s="95"/>
      <c r="F669" s="80">
        <v>2936419.43</v>
      </c>
      <c r="G669" s="80">
        <v>0</v>
      </c>
      <c r="H669" s="80">
        <v>0</v>
      </c>
    </row>
    <row r="670" spans="1:8" ht="31.5" x14ac:dyDescent="0.25">
      <c r="A670" s="95" t="s">
        <v>448</v>
      </c>
      <c r="B670" s="95" t="s">
        <v>323</v>
      </c>
      <c r="C670" s="95" t="s">
        <v>449</v>
      </c>
      <c r="D670" s="95" t="s">
        <v>827</v>
      </c>
      <c r="E670" s="95"/>
      <c r="F670" s="80">
        <v>1140821.1200000001</v>
      </c>
      <c r="G670" s="80">
        <v>0</v>
      </c>
      <c r="H670" s="80">
        <v>0</v>
      </c>
    </row>
    <row r="671" spans="1:8" ht="220.5" x14ac:dyDescent="0.25">
      <c r="A671" s="95" t="s">
        <v>829</v>
      </c>
      <c r="B671" s="95" t="s">
        <v>323</v>
      </c>
      <c r="C671" s="95" t="s">
        <v>449</v>
      </c>
      <c r="D671" s="95" t="s">
        <v>830</v>
      </c>
      <c r="E671" s="95"/>
      <c r="F671" s="80">
        <v>1140821.1200000001</v>
      </c>
      <c r="G671" s="80">
        <v>0</v>
      </c>
      <c r="H671" s="80">
        <v>0</v>
      </c>
    </row>
    <row r="672" spans="1:8" ht="63" x14ac:dyDescent="0.25">
      <c r="A672" s="95" t="s">
        <v>386</v>
      </c>
      <c r="B672" s="95" t="s">
        <v>323</v>
      </c>
      <c r="C672" s="95" t="s">
        <v>449</v>
      </c>
      <c r="D672" s="95" t="s">
        <v>830</v>
      </c>
      <c r="E672" s="95" t="s">
        <v>387</v>
      </c>
      <c r="F672" s="80">
        <v>631241.85</v>
      </c>
      <c r="G672" s="80">
        <v>0</v>
      </c>
      <c r="H672" s="80">
        <v>0</v>
      </c>
    </row>
    <row r="673" spans="1:8" ht="31.5" x14ac:dyDescent="0.25">
      <c r="A673" s="95" t="s">
        <v>394</v>
      </c>
      <c r="B673" s="95" t="s">
        <v>323</v>
      </c>
      <c r="C673" s="95" t="s">
        <v>449</v>
      </c>
      <c r="D673" s="95" t="s">
        <v>830</v>
      </c>
      <c r="E673" s="95" t="s">
        <v>395</v>
      </c>
      <c r="F673" s="80">
        <v>509579.27</v>
      </c>
      <c r="G673" s="80">
        <v>0</v>
      </c>
      <c r="H673" s="80">
        <v>0</v>
      </c>
    </row>
    <row r="674" spans="1:8" ht="78.75" x14ac:dyDescent="0.25">
      <c r="A674" s="95" t="s">
        <v>629</v>
      </c>
      <c r="B674" s="95" t="s">
        <v>358</v>
      </c>
      <c r="C674" s="95" t="s">
        <v>421</v>
      </c>
      <c r="D674" s="95" t="s">
        <v>827</v>
      </c>
      <c r="E674" s="95"/>
      <c r="F674" s="80">
        <v>5575.66</v>
      </c>
      <c r="G674" s="80">
        <v>0</v>
      </c>
      <c r="H674" s="80">
        <v>0</v>
      </c>
    </row>
    <row r="675" spans="1:8" ht="220.5" x14ac:dyDescent="0.25">
      <c r="A675" s="95" t="s">
        <v>829</v>
      </c>
      <c r="B675" s="95" t="s">
        <v>358</v>
      </c>
      <c r="C675" s="95" t="s">
        <v>421</v>
      </c>
      <c r="D675" s="95" t="s">
        <v>830</v>
      </c>
      <c r="E675" s="95"/>
      <c r="F675" s="80">
        <v>5575.66</v>
      </c>
      <c r="G675" s="80">
        <v>0</v>
      </c>
      <c r="H675" s="80">
        <v>0</v>
      </c>
    </row>
    <row r="676" spans="1:8" ht="63" x14ac:dyDescent="0.25">
      <c r="A676" s="95" t="s">
        <v>386</v>
      </c>
      <c r="B676" s="95" t="s">
        <v>358</v>
      </c>
      <c r="C676" s="95" t="s">
        <v>421</v>
      </c>
      <c r="D676" s="95" t="s">
        <v>830</v>
      </c>
      <c r="E676" s="95" t="s">
        <v>387</v>
      </c>
      <c r="F676" s="80">
        <v>2216.34</v>
      </c>
      <c r="G676" s="80">
        <v>0</v>
      </c>
      <c r="H676" s="80">
        <v>0</v>
      </c>
    </row>
    <row r="677" spans="1:8" ht="31.5" x14ac:dyDescent="0.25">
      <c r="A677" s="95" t="s">
        <v>394</v>
      </c>
      <c r="B677" s="95" t="s">
        <v>358</v>
      </c>
      <c r="C677" s="95" t="s">
        <v>421</v>
      </c>
      <c r="D677" s="95" t="s">
        <v>830</v>
      </c>
      <c r="E677" s="95" t="s">
        <v>395</v>
      </c>
      <c r="F677" s="80">
        <v>3359.32</v>
      </c>
      <c r="G677" s="80">
        <v>0</v>
      </c>
      <c r="H677" s="80">
        <v>0</v>
      </c>
    </row>
    <row r="678" spans="1:8" x14ac:dyDescent="0.25">
      <c r="A678" s="95" t="s">
        <v>562</v>
      </c>
      <c r="B678" s="95" t="s">
        <v>514</v>
      </c>
      <c r="C678" s="95" t="s">
        <v>323</v>
      </c>
      <c r="D678" s="95" t="s">
        <v>827</v>
      </c>
      <c r="E678" s="95"/>
      <c r="F678" s="80">
        <v>1438503.03</v>
      </c>
      <c r="G678" s="80">
        <v>0</v>
      </c>
      <c r="H678" s="80">
        <v>0</v>
      </c>
    </row>
    <row r="679" spans="1:8" ht="220.5" x14ac:dyDescent="0.25">
      <c r="A679" s="95" t="s">
        <v>829</v>
      </c>
      <c r="B679" s="95" t="s">
        <v>514</v>
      </c>
      <c r="C679" s="95" t="s">
        <v>323</v>
      </c>
      <c r="D679" s="95" t="s">
        <v>830</v>
      </c>
      <c r="E679" s="95"/>
      <c r="F679" s="80">
        <v>1438503.03</v>
      </c>
      <c r="G679" s="80">
        <v>0</v>
      </c>
      <c r="H679" s="80">
        <v>0</v>
      </c>
    </row>
    <row r="680" spans="1:8" ht="31.5" x14ac:dyDescent="0.25">
      <c r="A680" s="95" t="s">
        <v>394</v>
      </c>
      <c r="B680" s="95" t="s">
        <v>514</v>
      </c>
      <c r="C680" s="95" t="s">
        <v>323</v>
      </c>
      <c r="D680" s="95" t="s">
        <v>830</v>
      </c>
      <c r="E680" s="95" t="s">
        <v>395</v>
      </c>
      <c r="F680" s="80">
        <v>1438503.03</v>
      </c>
      <c r="G680" s="80">
        <v>0</v>
      </c>
      <c r="H680" s="80">
        <v>0</v>
      </c>
    </row>
    <row r="681" spans="1:8" x14ac:dyDescent="0.25">
      <c r="A681" s="95" t="s">
        <v>321</v>
      </c>
      <c r="B681" s="95" t="s">
        <v>322</v>
      </c>
      <c r="C681" s="95" t="s">
        <v>323</v>
      </c>
      <c r="D681" s="95" t="s">
        <v>827</v>
      </c>
      <c r="E681" s="95"/>
      <c r="F681" s="80">
        <v>351519.62</v>
      </c>
      <c r="G681" s="80">
        <v>0</v>
      </c>
      <c r="H681" s="80">
        <v>0</v>
      </c>
    </row>
    <row r="682" spans="1:8" ht="220.5" x14ac:dyDescent="0.25">
      <c r="A682" s="95" t="s">
        <v>829</v>
      </c>
      <c r="B682" s="95" t="s">
        <v>322</v>
      </c>
      <c r="C682" s="95" t="s">
        <v>323</v>
      </c>
      <c r="D682" s="95" t="s">
        <v>830</v>
      </c>
      <c r="E682" s="95"/>
      <c r="F682" s="80">
        <v>351519.62</v>
      </c>
      <c r="G682" s="80">
        <v>0</v>
      </c>
      <c r="H682" s="80">
        <v>0</v>
      </c>
    </row>
    <row r="683" spans="1:8" ht="63" x14ac:dyDescent="0.25">
      <c r="A683" s="95" t="s">
        <v>326</v>
      </c>
      <c r="B683" s="95" t="s">
        <v>322</v>
      </c>
      <c r="C683" s="95" t="s">
        <v>323</v>
      </c>
      <c r="D683" s="95" t="s">
        <v>830</v>
      </c>
      <c r="E683" s="95" t="s">
        <v>327</v>
      </c>
      <c r="F683" s="80">
        <v>351519.62</v>
      </c>
      <c r="G683" s="80">
        <v>0</v>
      </c>
      <c r="H683" s="80">
        <v>0</v>
      </c>
    </row>
    <row r="684" spans="1:8" ht="94.5" x14ac:dyDescent="0.25">
      <c r="A684" s="95" t="s">
        <v>831</v>
      </c>
      <c r="B684" s="95"/>
      <c r="C684" s="95"/>
      <c r="D684" s="95" t="s">
        <v>832</v>
      </c>
      <c r="E684" s="95"/>
      <c r="F684" s="80">
        <v>171203.83</v>
      </c>
      <c r="G684" s="80">
        <v>10874.24</v>
      </c>
      <c r="H684" s="80">
        <v>9764.6299999999992</v>
      </c>
    </row>
    <row r="685" spans="1:8" ht="31.5" x14ac:dyDescent="0.25">
      <c r="A685" s="95" t="s">
        <v>826</v>
      </c>
      <c r="B685" s="95"/>
      <c r="C685" s="95"/>
      <c r="D685" s="95" t="s">
        <v>833</v>
      </c>
      <c r="E685" s="95"/>
      <c r="F685" s="80">
        <v>171203.83</v>
      </c>
      <c r="G685" s="80">
        <v>10874.24</v>
      </c>
      <c r="H685" s="80">
        <v>9764.6299999999992</v>
      </c>
    </row>
    <row r="686" spans="1:8" ht="31.5" x14ac:dyDescent="0.25">
      <c r="A686" s="95" t="s">
        <v>828</v>
      </c>
      <c r="B686" s="95"/>
      <c r="C686" s="95"/>
      <c r="D686" s="95" t="s">
        <v>833</v>
      </c>
      <c r="E686" s="95"/>
      <c r="F686" s="80">
        <v>171203.83</v>
      </c>
      <c r="G686" s="80">
        <v>10874.24</v>
      </c>
      <c r="H686" s="80">
        <v>9764.6299999999992</v>
      </c>
    </row>
    <row r="687" spans="1:8" x14ac:dyDescent="0.25">
      <c r="A687" s="95" t="s">
        <v>834</v>
      </c>
      <c r="B687" s="95" t="s">
        <v>323</v>
      </c>
      <c r="C687" s="95" t="s">
        <v>514</v>
      </c>
      <c r="D687" s="95" t="s">
        <v>833</v>
      </c>
      <c r="E687" s="95"/>
      <c r="F687" s="80">
        <v>171203.83</v>
      </c>
      <c r="G687" s="80">
        <v>10874.24</v>
      </c>
      <c r="H687" s="80">
        <v>9764.6299999999992</v>
      </c>
    </row>
    <row r="688" spans="1:8" ht="94.5" x14ac:dyDescent="0.25">
      <c r="A688" s="95" t="s">
        <v>835</v>
      </c>
      <c r="B688" s="95" t="s">
        <v>323</v>
      </c>
      <c r="C688" s="95" t="s">
        <v>514</v>
      </c>
      <c r="D688" s="95" t="s">
        <v>836</v>
      </c>
      <c r="E688" s="95"/>
      <c r="F688" s="80">
        <v>171203.83</v>
      </c>
      <c r="G688" s="80">
        <v>10874.24</v>
      </c>
      <c r="H688" s="80">
        <v>9764.6299999999992</v>
      </c>
    </row>
    <row r="689" spans="1:9" ht="63" x14ac:dyDescent="0.25">
      <c r="A689" s="95" t="s">
        <v>386</v>
      </c>
      <c r="B689" s="95" t="s">
        <v>323</v>
      </c>
      <c r="C689" s="95" t="s">
        <v>514</v>
      </c>
      <c r="D689" s="95" t="s">
        <v>836</v>
      </c>
      <c r="E689" s="95" t="s">
        <v>387</v>
      </c>
      <c r="F689" s="80">
        <v>171203.83</v>
      </c>
      <c r="G689" s="80">
        <v>10874.24</v>
      </c>
      <c r="H689" s="80">
        <v>9764.6299999999992</v>
      </c>
    </row>
    <row r="690" spans="1:9" ht="94.5" x14ac:dyDescent="0.25">
      <c r="A690" s="95" t="s">
        <v>837</v>
      </c>
      <c r="B690" s="95"/>
      <c r="C690" s="95"/>
      <c r="D690" s="95" t="s">
        <v>838</v>
      </c>
      <c r="E690" s="95"/>
      <c r="F690" s="80">
        <v>3476200</v>
      </c>
      <c r="G690" s="80">
        <v>3476200</v>
      </c>
      <c r="H690" s="80">
        <v>3476200</v>
      </c>
      <c r="I690" s="156"/>
    </row>
    <row r="691" spans="1:9" ht="31.5" x14ac:dyDescent="0.25">
      <c r="A691" s="95" t="s">
        <v>826</v>
      </c>
      <c r="B691" s="95"/>
      <c r="C691" s="95"/>
      <c r="D691" s="95" t="s">
        <v>839</v>
      </c>
      <c r="E691" s="95"/>
      <c r="F691" s="80">
        <v>3476200</v>
      </c>
      <c r="G691" s="80">
        <v>3476200</v>
      </c>
      <c r="H691" s="80">
        <v>3476200</v>
      </c>
      <c r="I691" s="156"/>
    </row>
    <row r="692" spans="1:9" ht="31.5" x14ac:dyDescent="0.25">
      <c r="A692" s="95" t="s">
        <v>828</v>
      </c>
      <c r="B692" s="95"/>
      <c r="C692" s="95"/>
      <c r="D692" s="95" t="s">
        <v>839</v>
      </c>
      <c r="E692" s="95"/>
      <c r="F692" s="80">
        <v>3476200</v>
      </c>
      <c r="G692" s="80">
        <v>3476200</v>
      </c>
      <c r="H692" s="80">
        <v>3476200</v>
      </c>
      <c r="I692" s="156"/>
    </row>
    <row r="693" spans="1:9" x14ac:dyDescent="0.25">
      <c r="A693" s="95" t="s">
        <v>840</v>
      </c>
      <c r="B693" s="95" t="s">
        <v>421</v>
      </c>
      <c r="C693" s="95" t="s">
        <v>323</v>
      </c>
      <c r="D693" s="95" t="s">
        <v>839</v>
      </c>
      <c r="E693" s="95"/>
      <c r="F693" s="80">
        <v>2521200</v>
      </c>
      <c r="G693" s="80">
        <v>2521200</v>
      </c>
      <c r="H693" s="80">
        <v>2521200</v>
      </c>
      <c r="I693" s="156"/>
    </row>
    <row r="694" spans="1:9" ht="94.5" x14ac:dyDescent="0.25">
      <c r="A694" s="95" t="s">
        <v>841</v>
      </c>
      <c r="B694" s="95" t="s">
        <v>421</v>
      </c>
      <c r="C694" s="95" t="s">
        <v>323</v>
      </c>
      <c r="D694" s="95" t="s">
        <v>842</v>
      </c>
      <c r="E694" s="95"/>
      <c r="F694" s="80">
        <v>2521200</v>
      </c>
      <c r="G694" s="80">
        <v>2521200</v>
      </c>
      <c r="H694" s="80">
        <v>2521200</v>
      </c>
      <c r="I694" s="156"/>
    </row>
    <row r="695" spans="1:9" ht="31.5" x14ac:dyDescent="0.25">
      <c r="A695" s="95" t="s">
        <v>425</v>
      </c>
      <c r="B695" s="95" t="s">
        <v>421</v>
      </c>
      <c r="C695" s="95" t="s">
        <v>323</v>
      </c>
      <c r="D695" s="95" t="s">
        <v>842</v>
      </c>
      <c r="E695" s="95" t="s">
        <v>426</v>
      </c>
      <c r="F695" s="80">
        <v>2521200</v>
      </c>
      <c r="G695" s="80">
        <v>2521200</v>
      </c>
      <c r="H695" s="80">
        <v>2521200</v>
      </c>
      <c r="I695" s="156"/>
    </row>
    <row r="696" spans="1:9" ht="31.5" x14ac:dyDescent="0.25">
      <c r="A696" s="95" t="s">
        <v>580</v>
      </c>
      <c r="B696" s="95" t="s">
        <v>421</v>
      </c>
      <c r="C696" s="95" t="s">
        <v>358</v>
      </c>
      <c r="D696" s="95" t="s">
        <v>839</v>
      </c>
      <c r="E696" s="95"/>
      <c r="F696" s="80">
        <v>955000</v>
      </c>
      <c r="G696" s="80">
        <v>955000</v>
      </c>
      <c r="H696" s="80">
        <v>955000</v>
      </c>
      <c r="I696" s="156"/>
    </row>
    <row r="697" spans="1:9" ht="63" x14ac:dyDescent="0.25">
      <c r="A697" s="95" t="s">
        <v>843</v>
      </c>
      <c r="B697" s="95" t="s">
        <v>421</v>
      </c>
      <c r="C697" s="95" t="s">
        <v>358</v>
      </c>
      <c r="D697" s="95" t="s">
        <v>844</v>
      </c>
      <c r="E697" s="95"/>
      <c r="F697" s="80">
        <v>955000</v>
      </c>
      <c r="G697" s="80">
        <v>955000</v>
      </c>
      <c r="H697" s="80">
        <v>955000</v>
      </c>
      <c r="I697" s="156"/>
    </row>
    <row r="698" spans="1:9" ht="31.5" x14ac:dyDescent="0.25">
      <c r="A698" s="95" t="s">
        <v>425</v>
      </c>
      <c r="B698" s="95" t="s">
        <v>421</v>
      </c>
      <c r="C698" s="95" t="s">
        <v>358</v>
      </c>
      <c r="D698" s="95" t="s">
        <v>844</v>
      </c>
      <c r="E698" s="95" t="s">
        <v>426</v>
      </c>
      <c r="F698" s="80">
        <v>955000</v>
      </c>
      <c r="G698" s="80">
        <v>955000</v>
      </c>
      <c r="H698" s="80">
        <v>955000</v>
      </c>
      <c r="I698" s="156"/>
    </row>
    <row r="699" spans="1:9" ht="94.5" x14ac:dyDescent="0.25">
      <c r="A699" s="95" t="s">
        <v>845</v>
      </c>
      <c r="B699" s="95"/>
      <c r="C699" s="95"/>
      <c r="D699" s="95" t="s">
        <v>846</v>
      </c>
      <c r="E699" s="95"/>
      <c r="F699" s="80">
        <v>0</v>
      </c>
      <c r="G699" s="80">
        <v>350748.75</v>
      </c>
      <c r="H699" s="80">
        <v>350748.75</v>
      </c>
      <c r="I699" s="156"/>
    </row>
    <row r="700" spans="1:9" ht="31.5" x14ac:dyDescent="0.25">
      <c r="A700" s="95" t="s">
        <v>826</v>
      </c>
      <c r="B700" s="95"/>
      <c r="C700" s="95"/>
      <c r="D700" s="95" t="s">
        <v>847</v>
      </c>
      <c r="E700" s="95"/>
      <c r="F700" s="80">
        <v>0</v>
      </c>
      <c r="G700" s="80">
        <v>350748.75</v>
      </c>
      <c r="H700" s="80">
        <v>350748.75</v>
      </c>
      <c r="I700" s="156"/>
    </row>
    <row r="701" spans="1:9" ht="31.5" x14ac:dyDescent="0.25">
      <c r="A701" s="95" t="s">
        <v>828</v>
      </c>
      <c r="B701" s="95"/>
      <c r="C701" s="95"/>
      <c r="D701" s="95" t="s">
        <v>847</v>
      </c>
      <c r="E701" s="95"/>
      <c r="F701" s="80">
        <v>0</v>
      </c>
      <c r="G701" s="80">
        <v>350748.75</v>
      </c>
      <c r="H701" s="80">
        <v>350748.75</v>
      </c>
      <c r="I701" s="156"/>
    </row>
    <row r="702" spans="1:9" ht="31.5" x14ac:dyDescent="0.25">
      <c r="A702" s="95" t="s">
        <v>448</v>
      </c>
      <c r="B702" s="95" t="s">
        <v>323</v>
      </c>
      <c r="C702" s="95" t="s">
        <v>449</v>
      </c>
      <c r="D702" s="95" t="s">
        <v>847</v>
      </c>
      <c r="E702" s="95"/>
      <c r="F702" s="80">
        <v>0</v>
      </c>
      <c r="G702" s="80">
        <v>350748.75</v>
      </c>
      <c r="H702" s="80">
        <v>350748.75</v>
      </c>
      <c r="I702" s="156"/>
    </row>
    <row r="703" spans="1:9" ht="94.5" x14ac:dyDescent="0.25">
      <c r="A703" s="95" t="s">
        <v>848</v>
      </c>
      <c r="B703" s="95" t="s">
        <v>323</v>
      </c>
      <c r="C703" s="95" t="s">
        <v>449</v>
      </c>
      <c r="D703" s="95" t="s">
        <v>849</v>
      </c>
      <c r="E703" s="95"/>
      <c r="F703" s="80">
        <v>0</v>
      </c>
      <c r="G703" s="80">
        <v>350748.75</v>
      </c>
      <c r="H703" s="80">
        <v>350748.75</v>
      </c>
      <c r="I703" s="156"/>
    </row>
    <row r="704" spans="1:9" ht="63" x14ac:dyDescent="0.25">
      <c r="A704" s="95" t="s">
        <v>326</v>
      </c>
      <c r="B704" s="95" t="s">
        <v>323</v>
      </c>
      <c r="C704" s="95" t="s">
        <v>449</v>
      </c>
      <c r="D704" s="95" t="s">
        <v>849</v>
      </c>
      <c r="E704" s="95" t="s">
        <v>327</v>
      </c>
      <c r="F704" s="80">
        <v>0</v>
      </c>
      <c r="G704" s="80">
        <v>350748.75</v>
      </c>
      <c r="H704" s="80">
        <v>350748.75</v>
      </c>
      <c r="I704" s="156"/>
    </row>
    <row r="705" spans="1:9" ht="47.25" x14ac:dyDescent="0.25">
      <c r="A705" s="95" t="s">
        <v>1216</v>
      </c>
      <c r="B705" s="95"/>
      <c r="C705" s="95"/>
      <c r="D705" s="95" t="s">
        <v>1183</v>
      </c>
      <c r="E705" s="95"/>
      <c r="F705" s="80">
        <v>6463160.7599999998</v>
      </c>
      <c r="G705" s="80">
        <v>0</v>
      </c>
      <c r="H705" s="80">
        <v>0</v>
      </c>
      <c r="I705" s="156"/>
    </row>
    <row r="706" spans="1:9" ht="31.5" x14ac:dyDescent="0.25">
      <c r="A706" s="95" t="s">
        <v>826</v>
      </c>
      <c r="B706" s="95"/>
      <c r="C706" s="95"/>
      <c r="D706" s="95" t="s">
        <v>1184</v>
      </c>
      <c r="E706" s="95"/>
      <c r="F706" s="80">
        <v>6463160.7599999998</v>
      </c>
      <c r="G706" s="80">
        <v>0</v>
      </c>
      <c r="H706" s="80">
        <v>0</v>
      </c>
      <c r="I706" s="156"/>
    </row>
    <row r="707" spans="1:9" ht="31.5" x14ac:dyDescent="0.25">
      <c r="A707" s="95" t="s">
        <v>828</v>
      </c>
      <c r="B707" s="95"/>
      <c r="C707" s="95"/>
      <c r="D707" s="95" t="s">
        <v>1184</v>
      </c>
      <c r="E707" s="95"/>
      <c r="F707" s="80">
        <v>6463160.7599999998</v>
      </c>
      <c r="G707" s="80">
        <v>0</v>
      </c>
      <c r="H707" s="80">
        <v>0</v>
      </c>
      <c r="I707" s="156"/>
    </row>
    <row r="708" spans="1:9" x14ac:dyDescent="0.25">
      <c r="A708" s="95" t="s">
        <v>575</v>
      </c>
      <c r="B708" s="95" t="s">
        <v>514</v>
      </c>
      <c r="C708" s="95" t="s">
        <v>358</v>
      </c>
      <c r="D708" s="95" t="s">
        <v>1184</v>
      </c>
      <c r="E708" s="95"/>
      <c r="F708" s="80">
        <v>1105266</v>
      </c>
      <c r="G708" s="80">
        <v>0</v>
      </c>
      <c r="H708" s="80">
        <v>0</v>
      </c>
      <c r="I708" s="156"/>
    </row>
    <row r="709" spans="1:9" x14ac:dyDescent="0.25">
      <c r="A709" s="95" t="s">
        <v>1217</v>
      </c>
      <c r="B709" s="95" t="s">
        <v>514</v>
      </c>
      <c r="C709" s="95" t="s">
        <v>358</v>
      </c>
      <c r="D709" s="95" t="s">
        <v>1194</v>
      </c>
      <c r="E709" s="95"/>
      <c r="F709" s="80">
        <v>1105266</v>
      </c>
      <c r="G709" s="80">
        <v>0</v>
      </c>
      <c r="H709" s="80">
        <v>0</v>
      </c>
      <c r="I709" s="156"/>
    </row>
    <row r="710" spans="1:9" ht="63" x14ac:dyDescent="0.25">
      <c r="A710" s="95" t="s">
        <v>326</v>
      </c>
      <c r="B710" s="95" t="s">
        <v>514</v>
      </c>
      <c r="C710" s="95" t="s">
        <v>358</v>
      </c>
      <c r="D710" s="95" t="s">
        <v>1194</v>
      </c>
      <c r="E710" s="95" t="s">
        <v>327</v>
      </c>
      <c r="F710" s="80">
        <v>1105266</v>
      </c>
      <c r="G710" s="80">
        <v>0</v>
      </c>
      <c r="H710" s="80">
        <v>0</v>
      </c>
      <c r="I710" s="156"/>
    </row>
    <row r="711" spans="1:9" x14ac:dyDescent="0.25">
      <c r="A711" s="95" t="s">
        <v>321</v>
      </c>
      <c r="B711" s="95" t="s">
        <v>322</v>
      </c>
      <c r="C711" s="95" t="s">
        <v>323</v>
      </c>
      <c r="D711" s="95" t="s">
        <v>1184</v>
      </c>
      <c r="E711" s="95"/>
      <c r="F711" s="80">
        <v>1515789.48</v>
      </c>
      <c r="G711" s="80">
        <v>0</v>
      </c>
      <c r="H711" s="80">
        <v>0</v>
      </c>
      <c r="I711" s="156"/>
    </row>
    <row r="712" spans="1:9" ht="63" x14ac:dyDescent="0.25">
      <c r="A712" s="95" t="s">
        <v>1218</v>
      </c>
      <c r="B712" s="95" t="s">
        <v>322</v>
      </c>
      <c r="C712" s="95" t="s">
        <v>323</v>
      </c>
      <c r="D712" s="95" t="s">
        <v>1186</v>
      </c>
      <c r="E712" s="95"/>
      <c r="F712" s="80">
        <v>1515789.48</v>
      </c>
      <c r="G712" s="80">
        <v>0</v>
      </c>
      <c r="H712" s="80">
        <v>0</v>
      </c>
      <c r="I712" s="156"/>
    </row>
    <row r="713" spans="1:9" ht="63" x14ac:dyDescent="0.25">
      <c r="A713" s="95" t="s">
        <v>326</v>
      </c>
      <c r="B713" s="95" t="s">
        <v>322</v>
      </c>
      <c r="C713" s="95" t="s">
        <v>323</v>
      </c>
      <c r="D713" s="95" t="s">
        <v>1186</v>
      </c>
      <c r="E713" s="95" t="s">
        <v>327</v>
      </c>
      <c r="F713" s="80">
        <v>1515789.48</v>
      </c>
      <c r="G713" s="80">
        <v>0</v>
      </c>
      <c r="H713" s="80">
        <v>0</v>
      </c>
      <c r="I713" s="156"/>
    </row>
    <row r="714" spans="1:9" x14ac:dyDescent="0.25">
      <c r="A714" s="95" t="s">
        <v>342</v>
      </c>
      <c r="B714" s="95" t="s">
        <v>322</v>
      </c>
      <c r="C714" s="95" t="s">
        <v>343</v>
      </c>
      <c r="D714" s="95" t="s">
        <v>1184</v>
      </c>
      <c r="E714" s="95"/>
      <c r="F714" s="80">
        <v>2052631.58</v>
      </c>
      <c r="G714" s="80">
        <v>0</v>
      </c>
      <c r="H714" s="80">
        <v>0</v>
      </c>
      <c r="I714" s="156"/>
    </row>
    <row r="715" spans="1:9" ht="63" x14ac:dyDescent="0.25">
      <c r="A715" s="95" t="s">
        <v>1218</v>
      </c>
      <c r="B715" s="95" t="s">
        <v>322</v>
      </c>
      <c r="C715" s="95" t="s">
        <v>343</v>
      </c>
      <c r="D715" s="95" t="s">
        <v>1186</v>
      </c>
      <c r="E715" s="95"/>
      <c r="F715" s="80">
        <v>2052631.58</v>
      </c>
      <c r="G715" s="80">
        <v>0</v>
      </c>
      <c r="H715" s="80">
        <v>0</v>
      </c>
      <c r="I715" s="156"/>
    </row>
    <row r="716" spans="1:9" ht="63" x14ac:dyDescent="0.25">
      <c r="A716" s="95" t="s">
        <v>326</v>
      </c>
      <c r="B716" s="95" t="s">
        <v>322</v>
      </c>
      <c r="C716" s="95" t="s">
        <v>343</v>
      </c>
      <c r="D716" s="95" t="s">
        <v>1186</v>
      </c>
      <c r="E716" s="95" t="s">
        <v>327</v>
      </c>
      <c r="F716" s="80">
        <v>2052631.58</v>
      </c>
      <c r="G716" s="80">
        <v>0</v>
      </c>
      <c r="H716" s="80">
        <v>0</v>
      </c>
      <c r="I716" s="156"/>
    </row>
    <row r="717" spans="1:9" ht="31.5" x14ac:dyDescent="0.25">
      <c r="A717" s="95" t="s">
        <v>357</v>
      </c>
      <c r="B717" s="95" t="s">
        <v>322</v>
      </c>
      <c r="C717" s="95" t="s">
        <v>358</v>
      </c>
      <c r="D717" s="95" t="s">
        <v>1184</v>
      </c>
      <c r="E717" s="95"/>
      <c r="F717" s="80">
        <v>1789473.7</v>
      </c>
      <c r="G717" s="80">
        <v>0</v>
      </c>
      <c r="H717" s="80">
        <v>0</v>
      </c>
      <c r="I717" s="156"/>
    </row>
    <row r="718" spans="1:9" ht="63" x14ac:dyDescent="0.25">
      <c r="A718" s="95" t="s">
        <v>1218</v>
      </c>
      <c r="B718" s="95" t="s">
        <v>322</v>
      </c>
      <c r="C718" s="95" t="s">
        <v>358</v>
      </c>
      <c r="D718" s="95" t="s">
        <v>1186</v>
      </c>
      <c r="E718" s="95"/>
      <c r="F718" s="80">
        <v>1368421.06</v>
      </c>
      <c r="G718" s="80">
        <v>0</v>
      </c>
      <c r="H718" s="80">
        <v>0</v>
      </c>
      <c r="I718" s="156"/>
    </row>
    <row r="719" spans="1:9" ht="63" x14ac:dyDescent="0.25">
      <c r="A719" s="95" t="s">
        <v>326</v>
      </c>
      <c r="B719" s="95" t="s">
        <v>322</v>
      </c>
      <c r="C719" s="95" t="s">
        <v>358</v>
      </c>
      <c r="D719" s="95" t="s">
        <v>1186</v>
      </c>
      <c r="E719" s="95" t="s">
        <v>327</v>
      </c>
      <c r="F719" s="80">
        <v>1368421.06</v>
      </c>
      <c r="G719" s="80">
        <v>0</v>
      </c>
      <c r="H719" s="80">
        <v>0</v>
      </c>
      <c r="I719" s="156"/>
    </row>
    <row r="720" spans="1:9" ht="94.5" x14ac:dyDescent="0.25">
      <c r="A720" s="95" t="s">
        <v>1219</v>
      </c>
      <c r="B720" s="95" t="s">
        <v>322</v>
      </c>
      <c r="C720" s="95" t="s">
        <v>358</v>
      </c>
      <c r="D720" s="95" t="s">
        <v>1196</v>
      </c>
      <c r="E720" s="95"/>
      <c r="F720" s="80">
        <v>421052.64</v>
      </c>
      <c r="G720" s="80">
        <v>0</v>
      </c>
      <c r="H720" s="80">
        <v>0</v>
      </c>
      <c r="I720" s="156"/>
    </row>
    <row r="721" spans="1:9" ht="63" x14ac:dyDescent="0.25">
      <c r="A721" s="95" t="s">
        <v>326</v>
      </c>
      <c r="B721" s="95" t="s">
        <v>322</v>
      </c>
      <c r="C721" s="95" t="s">
        <v>358</v>
      </c>
      <c r="D721" s="95" t="s">
        <v>1196</v>
      </c>
      <c r="E721" s="95" t="s">
        <v>327</v>
      </c>
      <c r="F721" s="80">
        <v>421052.64</v>
      </c>
      <c r="G721" s="80">
        <v>0</v>
      </c>
      <c r="H721" s="80">
        <v>0</v>
      </c>
      <c r="I721" s="156"/>
    </row>
    <row r="722" spans="1:9" ht="63" x14ac:dyDescent="0.25">
      <c r="A722" s="95" t="s">
        <v>850</v>
      </c>
      <c r="B722" s="95"/>
      <c r="C722" s="95"/>
      <c r="D722" s="95" t="s">
        <v>851</v>
      </c>
      <c r="E722" s="95"/>
      <c r="F722" s="80">
        <v>19750264.690000001</v>
      </c>
      <c r="G722" s="80">
        <v>0</v>
      </c>
      <c r="H722" s="80">
        <v>0</v>
      </c>
      <c r="I722" s="156"/>
    </row>
    <row r="723" spans="1:9" ht="31.5" x14ac:dyDescent="0.25">
      <c r="A723" s="95" t="s">
        <v>826</v>
      </c>
      <c r="B723" s="95"/>
      <c r="C723" s="95"/>
      <c r="D723" s="95" t="s">
        <v>852</v>
      </c>
      <c r="E723" s="95"/>
      <c r="F723" s="80">
        <v>19750264.690000001</v>
      </c>
      <c r="G723" s="80">
        <v>0</v>
      </c>
      <c r="H723" s="80">
        <v>0</v>
      </c>
      <c r="I723" s="156"/>
    </row>
    <row r="724" spans="1:9" ht="31.5" x14ac:dyDescent="0.25">
      <c r="A724" s="95" t="s">
        <v>828</v>
      </c>
      <c r="B724" s="95"/>
      <c r="C724" s="95"/>
      <c r="D724" s="95" t="s">
        <v>852</v>
      </c>
      <c r="E724" s="95"/>
      <c r="F724" s="80">
        <v>19750264.690000001</v>
      </c>
      <c r="G724" s="80">
        <v>0</v>
      </c>
      <c r="H724" s="80">
        <v>0</v>
      </c>
      <c r="I724" s="156"/>
    </row>
    <row r="725" spans="1:9" ht="31.5" x14ac:dyDescent="0.25">
      <c r="A725" s="95" t="s">
        <v>448</v>
      </c>
      <c r="B725" s="95" t="s">
        <v>323</v>
      </c>
      <c r="C725" s="95" t="s">
        <v>449</v>
      </c>
      <c r="D725" s="95" t="s">
        <v>852</v>
      </c>
      <c r="E725" s="95"/>
      <c r="F725" s="80">
        <v>18770574.690000001</v>
      </c>
      <c r="G725" s="80">
        <v>0</v>
      </c>
      <c r="H725" s="80">
        <v>0</v>
      </c>
      <c r="I725" s="156"/>
    </row>
    <row r="726" spans="1:9" ht="63" x14ac:dyDescent="0.25">
      <c r="A726" s="95" t="s">
        <v>804</v>
      </c>
      <c r="B726" s="95" t="s">
        <v>323</v>
      </c>
      <c r="C726" s="95" t="s">
        <v>449</v>
      </c>
      <c r="D726" s="95" t="s">
        <v>853</v>
      </c>
      <c r="E726" s="95"/>
      <c r="F726" s="80">
        <v>245910</v>
      </c>
      <c r="G726" s="80">
        <v>0</v>
      </c>
      <c r="H726" s="80">
        <v>0</v>
      </c>
      <c r="I726" s="156"/>
    </row>
    <row r="727" spans="1:9" ht="63" x14ac:dyDescent="0.25">
      <c r="A727" s="95" t="s">
        <v>386</v>
      </c>
      <c r="B727" s="95" t="s">
        <v>323</v>
      </c>
      <c r="C727" s="95" t="s">
        <v>449</v>
      </c>
      <c r="D727" s="95" t="s">
        <v>853</v>
      </c>
      <c r="E727" s="95" t="s">
        <v>387</v>
      </c>
      <c r="F727" s="80">
        <v>245910</v>
      </c>
      <c r="G727" s="80">
        <v>0</v>
      </c>
      <c r="H727" s="80">
        <v>0</v>
      </c>
      <c r="I727" s="156"/>
    </row>
    <row r="728" spans="1:9" ht="47.25" x14ac:dyDescent="0.25">
      <c r="A728" s="95" t="s">
        <v>1505</v>
      </c>
      <c r="B728" s="95" t="s">
        <v>323</v>
      </c>
      <c r="C728" s="95" t="s">
        <v>449</v>
      </c>
      <c r="D728" s="95" t="s">
        <v>1506</v>
      </c>
      <c r="E728" s="95"/>
      <c r="F728" s="80">
        <v>50196.74</v>
      </c>
      <c r="G728" s="80">
        <v>0</v>
      </c>
      <c r="H728" s="80">
        <v>0</v>
      </c>
      <c r="I728" s="156"/>
    </row>
    <row r="729" spans="1:9" ht="63" x14ac:dyDescent="0.25">
      <c r="A729" s="95" t="s">
        <v>386</v>
      </c>
      <c r="B729" s="95" t="s">
        <v>323</v>
      </c>
      <c r="C729" s="95" t="s">
        <v>449</v>
      </c>
      <c r="D729" s="95" t="s">
        <v>1506</v>
      </c>
      <c r="E729" s="95" t="s">
        <v>387</v>
      </c>
      <c r="F729" s="80">
        <v>50196.74</v>
      </c>
      <c r="G729" s="80">
        <v>0</v>
      </c>
      <c r="H729" s="80">
        <v>0</v>
      </c>
      <c r="I729" s="156"/>
    </row>
    <row r="730" spans="1:9" ht="78.75" x14ac:dyDescent="0.25">
      <c r="A730" s="95" t="s">
        <v>1268</v>
      </c>
      <c r="B730" s="95" t="s">
        <v>323</v>
      </c>
      <c r="C730" s="95" t="s">
        <v>449</v>
      </c>
      <c r="D730" s="95" t="s">
        <v>1269</v>
      </c>
      <c r="E730" s="95"/>
      <c r="F730" s="80">
        <v>100000</v>
      </c>
      <c r="G730" s="80">
        <v>0</v>
      </c>
      <c r="H730" s="80">
        <v>0</v>
      </c>
      <c r="I730" s="156"/>
    </row>
    <row r="731" spans="1:9" ht="63" x14ac:dyDescent="0.25">
      <c r="A731" s="95" t="s">
        <v>386</v>
      </c>
      <c r="B731" s="95" t="s">
        <v>323</v>
      </c>
      <c r="C731" s="95" t="s">
        <v>449</v>
      </c>
      <c r="D731" s="95" t="s">
        <v>1269</v>
      </c>
      <c r="E731" s="95" t="s">
        <v>387</v>
      </c>
      <c r="F731" s="80">
        <v>100000</v>
      </c>
      <c r="G731" s="80">
        <v>0</v>
      </c>
      <c r="H731" s="80">
        <v>0</v>
      </c>
      <c r="I731" s="156"/>
    </row>
    <row r="732" spans="1:9" ht="204.75" x14ac:dyDescent="0.25">
      <c r="A732" s="95" t="s">
        <v>1431</v>
      </c>
      <c r="B732" s="95" t="s">
        <v>323</v>
      </c>
      <c r="C732" s="95" t="s">
        <v>449</v>
      </c>
      <c r="D732" s="95" t="s">
        <v>1432</v>
      </c>
      <c r="E732" s="95"/>
      <c r="F732" s="80">
        <v>18374467.949999999</v>
      </c>
      <c r="G732" s="80">
        <v>0</v>
      </c>
      <c r="H732" s="80">
        <v>0</v>
      </c>
      <c r="I732" s="156"/>
    </row>
    <row r="733" spans="1:9" ht="63" x14ac:dyDescent="0.25">
      <c r="A733" s="95" t="s">
        <v>326</v>
      </c>
      <c r="B733" s="95" t="s">
        <v>323</v>
      </c>
      <c r="C733" s="95" t="s">
        <v>449</v>
      </c>
      <c r="D733" s="95" t="s">
        <v>1432</v>
      </c>
      <c r="E733" s="95" t="s">
        <v>327</v>
      </c>
      <c r="F733" s="80">
        <v>18374467.949999999</v>
      </c>
      <c r="G733" s="80">
        <v>0</v>
      </c>
      <c r="H733" s="80">
        <v>0</v>
      </c>
      <c r="I733" s="156"/>
    </row>
    <row r="734" spans="1:9" x14ac:dyDescent="0.25">
      <c r="A734" s="95" t="s">
        <v>562</v>
      </c>
      <c r="B734" s="95" t="s">
        <v>514</v>
      </c>
      <c r="C734" s="95" t="s">
        <v>323</v>
      </c>
      <c r="D734" s="95" t="s">
        <v>852</v>
      </c>
      <c r="E734" s="95"/>
      <c r="F734" s="80">
        <v>351500</v>
      </c>
      <c r="G734" s="80">
        <v>0</v>
      </c>
      <c r="H734" s="80">
        <v>0</v>
      </c>
      <c r="I734" s="156"/>
    </row>
    <row r="735" spans="1:9" ht="126" x14ac:dyDescent="0.25">
      <c r="A735" s="95" t="s">
        <v>1376</v>
      </c>
      <c r="B735" s="95" t="s">
        <v>514</v>
      </c>
      <c r="C735" s="95" t="s">
        <v>323</v>
      </c>
      <c r="D735" s="95" t="s">
        <v>1270</v>
      </c>
      <c r="E735" s="95"/>
      <c r="F735" s="80">
        <v>351500</v>
      </c>
      <c r="G735" s="80">
        <v>0</v>
      </c>
      <c r="H735" s="80">
        <v>0</v>
      </c>
      <c r="I735" s="156"/>
    </row>
    <row r="736" spans="1:9" ht="47.25" x14ac:dyDescent="0.25">
      <c r="A736" s="95" t="s">
        <v>472</v>
      </c>
      <c r="B736" s="95" t="s">
        <v>514</v>
      </c>
      <c r="C736" s="95" t="s">
        <v>323</v>
      </c>
      <c r="D736" s="95" t="s">
        <v>1270</v>
      </c>
      <c r="E736" s="95" t="s">
        <v>473</v>
      </c>
      <c r="F736" s="80">
        <v>351500</v>
      </c>
      <c r="G736" s="80">
        <v>0</v>
      </c>
      <c r="H736" s="80">
        <v>0</v>
      </c>
      <c r="I736" s="156"/>
    </row>
    <row r="737" spans="1:9" x14ac:dyDescent="0.25">
      <c r="A737" s="95" t="s">
        <v>342</v>
      </c>
      <c r="B737" s="95" t="s">
        <v>322</v>
      </c>
      <c r="C737" s="95" t="s">
        <v>343</v>
      </c>
      <c r="D737" s="95" t="s">
        <v>852</v>
      </c>
      <c r="E737" s="95"/>
      <c r="F737" s="80">
        <v>206300</v>
      </c>
      <c r="G737" s="80">
        <v>0</v>
      </c>
      <c r="H737" s="80">
        <v>0</v>
      </c>
      <c r="I737" s="156"/>
    </row>
    <row r="738" spans="1:9" ht="78.75" x14ac:dyDescent="0.25">
      <c r="A738" s="95" t="s">
        <v>1268</v>
      </c>
      <c r="B738" s="95" t="s">
        <v>322</v>
      </c>
      <c r="C738" s="95" t="s">
        <v>343</v>
      </c>
      <c r="D738" s="95" t="s">
        <v>1269</v>
      </c>
      <c r="E738" s="95"/>
      <c r="F738" s="80">
        <v>106300</v>
      </c>
      <c r="G738" s="80">
        <v>0</v>
      </c>
      <c r="H738" s="80">
        <v>0</v>
      </c>
      <c r="I738" s="156"/>
    </row>
    <row r="739" spans="1:9" ht="63" x14ac:dyDescent="0.25">
      <c r="A739" s="95" t="s">
        <v>326</v>
      </c>
      <c r="B739" s="95" t="s">
        <v>322</v>
      </c>
      <c r="C739" s="95" t="s">
        <v>343</v>
      </c>
      <c r="D739" s="95" t="s">
        <v>1269</v>
      </c>
      <c r="E739" s="95" t="s">
        <v>327</v>
      </c>
      <c r="F739" s="80">
        <v>106300</v>
      </c>
      <c r="G739" s="80">
        <v>0</v>
      </c>
      <c r="H739" s="80">
        <v>0</v>
      </c>
      <c r="I739" s="156"/>
    </row>
    <row r="740" spans="1:9" ht="126" x14ac:dyDescent="0.25">
      <c r="A740" s="95" t="s">
        <v>1376</v>
      </c>
      <c r="B740" s="95" t="s">
        <v>322</v>
      </c>
      <c r="C740" s="95" t="s">
        <v>343</v>
      </c>
      <c r="D740" s="95" t="s">
        <v>1270</v>
      </c>
      <c r="E740" s="95"/>
      <c r="F740" s="80">
        <v>100000</v>
      </c>
      <c r="G740" s="80">
        <v>0</v>
      </c>
      <c r="H740" s="80">
        <v>0</v>
      </c>
      <c r="I740" s="156"/>
    </row>
    <row r="741" spans="1:9" ht="47.25" x14ac:dyDescent="0.25">
      <c r="A741" s="95" t="s">
        <v>472</v>
      </c>
      <c r="B741" s="95" t="s">
        <v>322</v>
      </c>
      <c r="C741" s="95" t="s">
        <v>343</v>
      </c>
      <c r="D741" s="95" t="s">
        <v>1270</v>
      </c>
      <c r="E741" s="95" t="s">
        <v>473</v>
      </c>
      <c r="F741" s="80">
        <v>100000</v>
      </c>
      <c r="G741" s="80">
        <v>0</v>
      </c>
      <c r="H741" s="80">
        <v>0</v>
      </c>
      <c r="I741" s="156"/>
    </row>
    <row r="742" spans="1:9" ht="31.5" x14ac:dyDescent="0.25">
      <c r="A742" s="95" t="s">
        <v>357</v>
      </c>
      <c r="B742" s="95" t="s">
        <v>322</v>
      </c>
      <c r="C742" s="95" t="s">
        <v>358</v>
      </c>
      <c r="D742" s="95" t="s">
        <v>852</v>
      </c>
      <c r="E742" s="95"/>
      <c r="F742" s="80">
        <v>194040</v>
      </c>
      <c r="G742" s="80">
        <v>0</v>
      </c>
      <c r="H742" s="80">
        <v>0</v>
      </c>
      <c r="I742" s="156"/>
    </row>
    <row r="743" spans="1:9" ht="78.75" x14ac:dyDescent="0.25">
      <c r="A743" s="95" t="s">
        <v>1268</v>
      </c>
      <c r="B743" s="95" t="s">
        <v>322</v>
      </c>
      <c r="C743" s="95" t="s">
        <v>358</v>
      </c>
      <c r="D743" s="95" t="s">
        <v>1269</v>
      </c>
      <c r="E743" s="95"/>
      <c r="F743" s="80">
        <v>194040</v>
      </c>
      <c r="G743" s="80">
        <v>0</v>
      </c>
      <c r="H743" s="80">
        <v>0</v>
      </c>
      <c r="I743" s="156"/>
    </row>
    <row r="744" spans="1:9" ht="63" x14ac:dyDescent="0.25">
      <c r="A744" s="95" t="s">
        <v>326</v>
      </c>
      <c r="B744" s="95" t="s">
        <v>322</v>
      </c>
      <c r="C744" s="95" t="s">
        <v>358</v>
      </c>
      <c r="D744" s="95" t="s">
        <v>1269</v>
      </c>
      <c r="E744" s="95" t="s">
        <v>327</v>
      </c>
      <c r="F744" s="80">
        <v>194040</v>
      </c>
      <c r="G744" s="80">
        <v>0</v>
      </c>
      <c r="H744" s="80">
        <v>0</v>
      </c>
      <c r="I744" s="156"/>
    </row>
    <row r="745" spans="1:9" ht="31.5" x14ac:dyDescent="0.25">
      <c r="A745" s="95" t="s">
        <v>380</v>
      </c>
      <c r="B745" s="95" t="s">
        <v>322</v>
      </c>
      <c r="C745" s="95" t="s">
        <v>381</v>
      </c>
      <c r="D745" s="95" t="s">
        <v>852</v>
      </c>
      <c r="E745" s="95"/>
      <c r="F745" s="80">
        <v>28535</v>
      </c>
      <c r="G745" s="80">
        <v>0</v>
      </c>
      <c r="H745" s="80">
        <v>0</v>
      </c>
      <c r="I745" s="156"/>
    </row>
    <row r="746" spans="1:9" ht="63" x14ac:dyDescent="0.25">
      <c r="A746" s="95" t="s">
        <v>804</v>
      </c>
      <c r="B746" s="95" t="s">
        <v>322</v>
      </c>
      <c r="C746" s="95" t="s">
        <v>381</v>
      </c>
      <c r="D746" s="95" t="s">
        <v>853</v>
      </c>
      <c r="E746" s="95"/>
      <c r="F746" s="80">
        <v>28535</v>
      </c>
      <c r="G746" s="80">
        <v>0</v>
      </c>
      <c r="H746" s="80">
        <v>0</v>
      </c>
      <c r="I746" s="156"/>
    </row>
    <row r="747" spans="1:9" ht="63" x14ac:dyDescent="0.25">
      <c r="A747" s="95" t="s">
        <v>386</v>
      </c>
      <c r="B747" s="95" t="s">
        <v>322</v>
      </c>
      <c r="C747" s="95" t="s">
        <v>381</v>
      </c>
      <c r="D747" s="95" t="s">
        <v>853</v>
      </c>
      <c r="E747" s="95" t="s">
        <v>387</v>
      </c>
      <c r="F747" s="80">
        <v>28535</v>
      </c>
      <c r="G747" s="80">
        <v>0</v>
      </c>
      <c r="H747" s="80">
        <v>0</v>
      </c>
      <c r="I747" s="156"/>
    </row>
    <row r="748" spans="1:9" x14ac:dyDescent="0.25">
      <c r="A748" s="95" t="s">
        <v>437</v>
      </c>
      <c r="B748" s="95" t="s">
        <v>438</v>
      </c>
      <c r="C748" s="95" t="s">
        <v>323</v>
      </c>
      <c r="D748" s="95" t="s">
        <v>852</v>
      </c>
      <c r="E748" s="95"/>
      <c r="F748" s="80">
        <v>164690</v>
      </c>
      <c r="G748" s="80">
        <v>0</v>
      </c>
      <c r="H748" s="80">
        <v>0</v>
      </c>
      <c r="I748" s="156"/>
    </row>
    <row r="749" spans="1:9" ht="78.75" x14ac:dyDescent="0.25">
      <c r="A749" s="95" t="s">
        <v>1268</v>
      </c>
      <c r="B749" s="95" t="s">
        <v>438</v>
      </c>
      <c r="C749" s="95" t="s">
        <v>323</v>
      </c>
      <c r="D749" s="95" t="s">
        <v>1269</v>
      </c>
      <c r="E749" s="95"/>
      <c r="F749" s="80">
        <v>164690</v>
      </c>
      <c r="G749" s="80">
        <v>0</v>
      </c>
      <c r="H749" s="80">
        <v>0</v>
      </c>
      <c r="I749" s="156"/>
    </row>
    <row r="750" spans="1:9" ht="63" x14ac:dyDescent="0.25">
      <c r="A750" s="95" t="s">
        <v>326</v>
      </c>
      <c r="B750" s="95" t="s">
        <v>438</v>
      </c>
      <c r="C750" s="95" t="s">
        <v>323</v>
      </c>
      <c r="D750" s="95" t="s">
        <v>1269</v>
      </c>
      <c r="E750" s="95" t="s">
        <v>327</v>
      </c>
      <c r="F750" s="80">
        <v>164690</v>
      </c>
      <c r="G750" s="80">
        <v>0</v>
      </c>
      <c r="H750" s="80">
        <v>0</v>
      </c>
      <c r="I750" s="156"/>
    </row>
    <row r="751" spans="1:9" ht="31.5" x14ac:dyDescent="0.25">
      <c r="A751" s="95" t="s">
        <v>477</v>
      </c>
      <c r="B751" s="95" t="s">
        <v>438</v>
      </c>
      <c r="C751" s="95" t="s">
        <v>422</v>
      </c>
      <c r="D751" s="95" t="s">
        <v>852</v>
      </c>
      <c r="E751" s="95"/>
      <c r="F751" s="80">
        <v>20840</v>
      </c>
      <c r="G751" s="80">
        <v>0</v>
      </c>
      <c r="H751" s="80">
        <v>0</v>
      </c>
      <c r="I751" s="156"/>
    </row>
    <row r="752" spans="1:9" ht="63" x14ac:dyDescent="0.25">
      <c r="A752" s="95" t="s">
        <v>804</v>
      </c>
      <c r="B752" s="95" t="s">
        <v>438</v>
      </c>
      <c r="C752" s="95" t="s">
        <v>422</v>
      </c>
      <c r="D752" s="95" t="s">
        <v>853</v>
      </c>
      <c r="E752" s="95"/>
      <c r="F752" s="80">
        <v>20840</v>
      </c>
      <c r="G752" s="80">
        <v>0</v>
      </c>
      <c r="H752" s="80">
        <v>0</v>
      </c>
      <c r="I752" s="156"/>
    </row>
    <row r="753" spans="1:9" ht="63" x14ac:dyDescent="0.25">
      <c r="A753" s="95" t="s">
        <v>386</v>
      </c>
      <c r="B753" s="95" t="s">
        <v>438</v>
      </c>
      <c r="C753" s="95" t="s">
        <v>422</v>
      </c>
      <c r="D753" s="95" t="s">
        <v>853</v>
      </c>
      <c r="E753" s="95" t="s">
        <v>387</v>
      </c>
      <c r="F753" s="80">
        <v>20840</v>
      </c>
      <c r="G753" s="80">
        <v>0</v>
      </c>
      <c r="H753" s="80">
        <v>0</v>
      </c>
      <c r="I753" s="156"/>
    </row>
    <row r="754" spans="1:9" ht="31.5" x14ac:dyDescent="0.25">
      <c r="A754" s="95" t="s">
        <v>513</v>
      </c>
      <c r="B754" s="95" t="s">
        <v>486</v>
      </c>
      <c r="C754" s="95" t="s">
        <v>514</v>
      </c>
      <c r="D754" s="95" t="s">
        <v>852</v>
      </c>
      <c r="E754" s="95"/>
      <c r="F754" s="80">
        <v>13785</v>
      </c>
      <c r="G754" s="80">
        <v>0</v>
      </c>
      <c r="H754" s="80">
        <v>0</v>
      </c>
      <c r="I754" s="156"/>
    </row>
    <row r="755" spans="1:9" ht="63" x14ac:dyDescent="0.25">
      <c r="A755" s="95" t="s">
        <v>804</v>
      </c>
      <c r="B755" s="95" t="s">
        <v>486</v>
      </c>
      <c r="C755" s="95" t="s">
        <v>514</v>
      </c>
      <c r="D755" s="95" t="s">
        <v>853</v>
      </c>
      <c r="E755" s="95"/>
      <c r="F755" s="80">
        <v>13785</v>
      </c>
      <c r="G755" s="80">
        <v>0</v>
      </c>
      <c r="H755" s="80">
        <v>0</v>
      </c>
      <c r="I755" s="156"/>
    </row>
    <row r="756" spans="1:9" ht="63" x14ac:dyDescent="0.25">
      <c r="A756" s="95" t="s">
        <v>386</v>
      </c>
      <c r="B756" s="95" t="s">
        <v>486</v>
      </c>
      <c r="C756" s="95" t="s">
        <v>514</v>
      </c>
      <c r="D756" s="95" t="s">
        <v>853</v>
      </c>
      <c r="E756" s="95" t="s">
        <v>387</v>
      </c>
      <c r="F756" s="80">
        <v>13785</v>
      </c>
      <c r="G756" s="80">
        <v>0</v>
      </c>
      <c r="H756" s="80">
        <v>0</v>
      </c>
      <c r="I756" s="156"/>
    </row>
    <row r="757" spans="1:9" x14ac:dyDescent="0.25">
      <c r="A757" s="96" t="s">
        <v>854</v>
      </c>
      <c r="B757" s="96"/>
      <c r="C757" s="96"/>
      <c r="D757" s="96"/>
      <c r="E757" s="96"/>
      <c r="F757" s="81">
        <v>3161334415.04</v>
      </c>
      <c r="G757" s="81">
        <v>1868656856.72</v>
      </c>
      <c r="H757" s="81">
        <v>1884003078.9000001</v>
      </c>
      <c r="I757" s="156"/>
    </row>
    <row r="758" spans="1:9" x14ac:dyDescent="0.25">
      <c r="A758" s="69"/>
      <c r="B758" s="69"/>
      <c r="C758" s="69"/>
      <c r="D758" s="84"/>
      <c r="E758" s="71"/>
      <c r="F758" s="70"/>
      <c r="G758" s="70"/>
      <c r="H758" s="70"/>
      <c r="I758" s="156"/>
    </row>
    <row r="759" spans="1:9" x14ac:dyDescent="0.25">
      <c r="A759" s="69"/>
      <c r="B759" s="69"/>
      <c r="C759" s="69"/>
      <c r="D759" s="84"/>
      <c r="E759" s="69"/>
      <c r="F759" s="70"/>
      <c r="G759" s="70"/>
      <c r="H759" s="70"/>
      <c r="I759" s="156"/>
    </row>
    <row r="760" spans="1:9" x14ac:dyDescent="0.25">
      <c r="A760" s="69"/>
      <c r="B760" s="69"/>
      <c r="C760" s="69"/>
      <c r="D760" s="84"/>
      <c r="E760" s="69"/>
      <c r="F760" s="70"/>
      <c r="G760" s="70"/>
      <c r="H760" s="70"/>
      <c r="I760" s="156"/>
    </row>
    <row r="761" spans="1:9" x14ac:dyDescent="0.25">
      <c r="A761" s="69"/>
      <c r="B761" s="69"/>
      <c r="C761" s="69"/>
      <c r="D761" s="84"/>
      <c r="E761" s="69"/>
      <c r="F761" s="70"/>
      <c r="G761" s="70"/>
      <c r="H761" s="70"/>
      <c r="I761" s="156"/>
    </row>
    <row r="762" spans="1:9" x14ac:dyDescent="0.25">
      <c r="A762" s="69"/>
      <c r="B762" s="71"/>
      <c r="C762" s="71"/>
      <c r="D762" s="84"/>
      <c r="E762" s="71"/>
      <c r="F762" s="70"/>
      <c r="G762" s="70"/>
      <c r="H762" s="70"/>
      <c r="I762" s="156"/>
    </row>
    <row r="763" spans="1:9" x14ac:dyDescent="0.25">
      <c r="A763" s="69"/>
      <c r="B763" s="69"/>
      <c r="C763" s="69"/>
      <c r="D763" s="84"/>
      <c r="E763" s="71"/>
      <c r="F763" s="70"/>
      <c r="G763" s="70"/>
      <c r="H763" s="70"/>
      <c r="I763" s="156"/>
    </row>
    <row r="764" spans="1:9" x14ac:dyDescent="0.25">
      <c r="A764" s="69"/>
      <c r="B764" s="69"/>
      <c r="C764" s="69"/>
      <c r="D764" s="84"/>
      <c r="E764" s="71"/>
      <c r="F764" s="70"/>
      <c r="G764" s="70"/>
      <c r="H764" s="70"/>
      <c r="I764" s="156"/>
    </row>
    <row r="765" spans="1:9" x14ac:dyDescent="0.25">
      <c r="A765" s="69"/>
      <c r="B765" s="69"/>
      <c r="C765" s="69"/>
      <c r="D765" s="84"/>
      <c r="E765" s="69"/>
      <c r="F765" s="70"/>
      <c r="G765" s="70"/>
      <c r="H765" s="70"/>
      <c r="I765" s="156"/>
    </row>
    <row r="766" spans="1:9" x14ac:dyDescent="0.25">
      <c r="A766" s="69"/>
      <c r="B766" s="69"/>
      <c r="C766" s="69"/>
      <c r="D766" s="84"/>
      <c r="E766" s="69"/>
      <c r="F766" s="70"/>
      <c r="G766" s="70"/>
      <c r="H766" s="70"/>
      <c r="I766" s="156"/>
    </row>
    <row r="767" spans="1:9" x14ac:dyDescent="0.25">
      <c r="A767" s="69"/>
      <c r="B767" s="69"/>
      <c r="C767" s="69"/>
      <c r="D767" s="84"/>
      <c r="E767" s="69"/>
      <c r="F767" s="70"/>
      <c r="G767" s="70"/>
      <c r="H767" s="70"/>
      <c r="I767" s="156"/>
    </row>
    <row r="768" spans="1:9" x14ac:dyDescent="0.25">
      <c r="A768" s="69"/>
      <c r="B768" s="71"/>
      <c r="C768" s="71"/>
      <c r="D768" s="84"/>
      <c r="E768" s="71"/>
      <c r="F768" s="70"/>
      <c r="G768" s="70"/>
      <c r="H768" s="70"/>
      <c r="I768" s="156"/>
    </row>
    <row r="769" spans="1:9" x14ac:dyDescent="0.25">
      <c r="A769" s="69"/>
      <c r="B769" s="71"/>
      <c r="C769" s="71"/>
      <c r="D769" s="84"/>
      <c r="E769" s="71"/>
      <c r="F769" s="70"/>
      <c r="G769" s="70"/>
      <c r="H769" s="70"/>
      <c r="I769" s="156"/>
    </row>
    <row r="770" spans="1:9" x14ac:dyDescent="0.25">
      <c r="A770" s="69"/>
      <c r="B770" s="69"/>
      <c r="C770" s="69"/>
      <c r="D770" s="84"/>
      <c r="E770" s="71"/>
      <c r="F770" s="70"/>
      <c r="G770" s="70"/>
      <c r="H770" s="70"/>
      <c r="I770" s="156"/>
    </row>
    <row r="771" spans="1:9" x14ac:dyDescent="0.25">
      <c r="A771" s="69"/>
      <c r="B771" s="69"/>
      <c r="C771" s="69"/>
      <c r="D771" s="84"/>
      <c r="E771" s="71"/>
      <c r="F771" s="70"/>
      <c r="G771" s="70"/>
      <c r="H771" s="70"/>
      <c r="I771" s="156"/>
    </row>
    <row r="772" spans="1:9" x14ac:dyDescent="0.25">
      <c r="A772" s="69"/>
      <c r="B772" s="69"/>
      <c r="C772" s="69"/>
      <c r="D772" s="84"/>
      <c r="E772" s="69"/>
      <c r="F772" s="70"/>
      <c r="G772" s="70"/>
      <c r="H772" s="70"/>
      <c r="I772" s="156"/>
    </row>
    <row r="773" spans="1:9" x14ac:dyDescent="0.25">
      <c r="A773" s="69"/>
      <c r="B773" s="69"/>
      <c r="C773" s="69"/>
      <c r="D773" s="84"/>
      <c r="E773" s="69"/>
      <c r="F773" s="70"/>
      <c r="G773" s="70"/>
      <c r="H773" s="70"/>
      <c r="I773" s="156"/>
    </row>
    <row r="774" spans="1:9" x14ac:dyDescent="0.25">
      <c r="A774" s="69"/>
      <c r="B774" s="69"/>
      <c r="C774" s="69"/>
      <c r="D774" s="84"/>
      <c r="E774" s="69"/>
      <c r="F774" s="70"/>
      <c r="G774" s="70"/>
      <c r="H774" s="70"/>
      <c r="I774" s="156"/>
    </row>
    <row r="775" spans="1:9" x14ac:dyDescent="0.25">
      <c r="A775" s="69"/>
      <c r="B775" s="71"/>
      <c r="C775" s="71"/>
      <c r="D775" s="84"/>
      <c r="E775" s="71"/>
      <c r="F775" s="70"/>
      <c r="G775" s="70"/>
      <c r="H775" s="70"/>
      <c r="I775" s="156"/>
    </row>
    <row r="776" spans="1:9" x14ac:dyDescent="0.25">
      <c r="A776" s="69"/>
      <c r="B776" s="71"/>
      <c r="C776" s="71"/>
      <c r="D776" s="84"/>
      <c r="E776" s="71"/>
      <c r="F776" s="70"/>
      <c r="G776" s="70"/>
      <c r="H776" s="70"/>
      <c r="I776" s="156"/>
    </row>
    <row r="777" spans="1:9" x14ac:dyDescent="0.25">
      <c r="A777" s="69"/>
      <c r="B777" s="71"/>
      <c r="C777" s="71"/>
      <c r="D777" s="84"/>
      <c r="E777" s="71"/>
      <c r="F777" s="70"/>
      <c r="G777" s="70"/>
      <c r="H777" s="70"/>
      <c r="I777" s="156"/>
    </row>
    <row r="778" spans="1:9" x14ac:dyDescent="0.25">
      <c r="A778" s="69"/>
      <c r="B778" s="69"/>
      <c r="C778" s="69"/>
      <c r="D778" s="84"/>
      <c r="E778" s="71"/>
      <c r="F778" s="70"/>
      <c r="G778" s="70"/>
      <c r="H778" s="70"/>
      <c r="I778" s="156"/>
    </row>
    <row r="779" spans="1:9" x14ac:dyDescent="0.25">
      <c r="A779" s="69"/>
      <c r="B779" s="69"/>
      <c r="C779" s="69"/>
      <c r="D779" s="84"/>
      <c r="E779" s="71"/>
      <c r="F779" s="70"/>
      <c r="G779" s="70"/>
      <c r="H779" s="70"/>
      <c r="I779" s="156"/>
    </row>
    <row r="780" spans="1:9" x14ac:dyDescent="0.25">
      <c r="A780" s="69"/>
      <c r="B780" s="69"/>
      <c r="C780" s="69"/>
      <c r="D780" s="84"/>
      <c r="E780" s="69"/>
      <c r="F780" s="70"/>
      <c r="G780" s="70"/>
      <c r="H780" s="70"/>
      <c r="I780" s="156"/>
    </row>
    <row r="781" spans="1:9" x14ac:dyDescent="0.25">
      <c r="A781" s="69"/>
      <c r="B781" s="69"/>
      <c r="C781" s="69"/>
      <c r="D781" s="84"/>
      <c r="E781" s="69"/>
      <c r="F781" s="70"/>
      <c r="G781" s="70"/>
      <c r="H781" s="70"/>
      <c r="I781" s="156"/>
    </row>
    <row r="782" spans="1:9" x14ac:dyDescent="0.25">
      <c r="A782" s="69"/>
      <c r="B782" s="69"/>
      <c r="C782" s="69"/>
      <c r="D782" s="84"/>
      <c r="E782" s="69"/>
      <c r="F782" s="70"/>
      <c r="G782" s="70"/>
      <c r="H782" s="70"/>
      <c r="I782" s="156"/>
    </row>
    <row r="783" spans="1:9" x14ac:dyDescent="0.25">
      <c r="A783" s="69"/>
      <c r="B783" s="69"/>
      <c r="C783" s="69"/>
      <c r="D783" s="84"/>
      <c r="E783" s="69"/>
      <c r="F783" s="70"/>
      <c r="G783" s="70"/>
      <c r="H783" s="70"/>
      <c r="I783" s="156"/>
    </row>
    <row r="784" spans="1:9" x14ac:dyDescent="0.25">
      <c r="A784" s="69"/>
      <c r="B784" s="69"/>
      <c r="C784" s="69"/>
      <c r="D784" s="84"/>
      <c r="E784" s="69"/>
      <c r="F784" s="70"/>
      <c r="G784" s="70"/>
      <c r="H784" s="70"/>
      <c r="I784" s="156"/>
    </row>
    <row r="785" spans="1:9" x14ac:dyDescent="0.25">
      <c r="A785" s="69"/>
      <c r="B785" s="69"/>
      <c r="C785" s="69"/>
      <c r="D785" s="84"/>
      <c r="E785" s="69"/>
      <c r="F785" s="70"/>
      <c r="G785" s="70"/>
      <c r="H785" s="70"/>
      <c r="I785" s="156"/>
    </row>
    <row r="786" spans="1:9" x14ac:dyDescent="0.25">
      <c r="A786" s="69"/>
      <c r="B786" s="69"/>
      <c r="C786" s="69"/>
      <c r="D786" s="84"/>
      <c r="E786" s="69"/>
      <c r="F786" s="70"/>
      <c r="G786" s="70"/>
      <c r="H786" s="70"/>
      <c r="I786" s="156"/>
    </row>
    <row r="787" spans="1:9" x14ac:dyDescent="0.25">
      <c r="A787" s="69"/>
      <c r="B787" s="69"/>
      <c r="C787" s="69"/>
      <c r="D787" s="84"/>
      <c r="E787" s="69"/>
      <c r="F787" s="70"/>
      <c r="G787" s="70"/>
      <c r="H787" s="70"/>
      <c r="I787" s="156"/>
    </row>
    <row r="788" spans="1:9" x14ac:dyDescent="0.25">
      <c r="A788" s="69"/>
      <c r="B788" s="69"/>
      <c r="C788" s="69"/>
      <c r="D788" s="84"/>
      <c r="E788" s="69"/>
      <c r="F788" s="70"/>
      <c r="G788" s="70"/>
      <c r="H788" s="70"/>
      <c r="I788" s="156"/>
    </row>
    <row r="789" spans="1:9" x14ac:dyDescent="0.25">
      <c r="A789" s="69"/>
      <c r="B789" s="71"/>
      <c r="C789" s="71"/>
      <c r="D789" s="84"/>
      <c r="E789" s="71"/>
      <c r="F789" s="70"/>
      <c r="G789" s="70"/>
      <c r="H789" s="70"/>
      <c r="I789" s="156"/>
    </row>
    <row r="790" spans="1:9" x14ac:dyDescent="0.25">
      <c r="A790" s="69"/>
      <c r="B790" s="69"/>
      <c r="C790" s="69"/>
      <c r="D790" s="84"/>
      <c r="E790" s="71"/>
      <c r="F790" s="70"/>
      <c r="G790" s="70"/>
      <c r="H790" s="70"/>
      <c r="I790" s="156"/>
    </row>
    <row r="791" spans="1:9" x14ac:dyDescent="0.25">
      <c r="A791" s="69"/>
      <c r="B791" s="69"/>
      <c r="C791" s="69"/>
      <c r="D791" s="84"/>
      <c r="E791" s="71"/>
      <c r="F791" s="70"/>
      <c r="G791" s="70"/>
      <c r="H791" s="70"/>
      <c r="I791" s="156"/>
    </row>
    <row r="792" spans="1:9" x14ac:dyDescent="0.25">
      <c r="A792" s="69"/>
      <c r="B792" s="69"/>
      <c r="C792" s="69"/>
      <c r="D792" s="84"/>
      <c r="E792" s="69"/>
      <c r="F792" s="70"/>
      <c r="G792" s="70"/>
      <c r="H792" s="70"/>
      <c r="I792" s="156"/>
    </row>
    <row r="793" spans="1:9" x14ac:dyDescent="0.25">
      <c r="A793" s="69"/>
      <c r="B793" s="69"/>
      <c r="C793" s="69"/>
      <c r="D793" s="84"/>
      <c r="E793" s="69"/>
      <c r="F793" s="70"/>
      <c r="G793" s="70"/>
      <c r="H793" s="70"/>
      <c r="I793" s="156"/>
    </row>
    <row r="794" spans="1:9" x14ac:dyDescent="0.25">
      <c r="A794" s="69"/>
      <c r="B794" s="69"/>
      <c r="C794" s="69"/>
      <c r="D794" s="84"/>
      <c r="E794" s="69"/>
      <c r="F794" s="70"/>
      <c r="G794" s="70"/>
      <c r="H794" s="70"/>
      <c r="I794" s="156"/>
    </row>
    <row r="795" spans="1:9" x14ac:dyDescent="0.25">
      <c r="A795" s="69"/>
      <c r="B795" s="71"/>
      <c r="C795" s="71"/>
      <c r="D795" s="84"/>
      <c r="E795" s="71"/>
      <c r="F795" s="70"/>
      <c r="G795" s="70"/>
      <c r="H795" s="70"/>
      <c r="I795" s="156"/>
    </row>
    <row r="796" spans="1:9" x14ac:dyDescent="0.25">
      <c r="A796" s="69"/>
      <c r="B796" s="69"/>
      <c r="C796" s="69"/>
      <c r="D796" s="84"/>
      <c r="E796" s="71"/>
      <c r="F796" s="70"/>
      <c r="G796" s="70"/>
      <c r="H796" s="70"/>
      <c r="I796" s="156"/>
    </row>
    <row r="797" spans="1:9" x14ac:dyDescent="0.25">
      <c r="A797" s="69"/>
      <c r="B797" s="69"/>
      <c r="C797" s="69"/>
      <c r="D797" s="84"/>
      <c r="E797" s="71"/>
      <c r="F797" s="70"/>
      <c r="G797" s="70"/>
      <c r="H797" s="70"/>
      <c r="I797" s="156"/>
    </row>
    <row r="798" spans="1:9" x14ac:dyDescent="0.25">
      <c r="A798" s="69"/>
      <c r="B798" s="69"/>
      <c r="C798" s="69"/>
      <c r="D798" s="84"/>
      <c r="E798" s="69"/>
      <c r="F798" s="70"/>
      <c r="G798" s="70"/>
      <c r="H798" s="70"/>
      <c r="I798" s="156"/>
    </row>
    <row r="799" spans="1:9" x14ac:dyDescent="0.25">
      <c r="A799" s="69"/>
      <c r="B799" s="69"/>
      <c r="C799" s="69"/>
      <c r="D799" s="84"/>
      <c r="E799" s="69"/>
      <c r="F799" s="70"/>
      <c r="G799" s="70"/>
      <c r="H799" s="70"/>
      <c r="I799" s="156"/>
    </row>
    <row r="800" spans="1:9" x14ac:dyDescent="0.25">
      <c r="A800" s="69"/>
      <c r="B800" s="69"/>
      <c r="C800" s="69"/>
      <c r="D800" s="84"/>
      <c r="E800" s="69"/>
      <c r="F800" s="70"/>
      <c r="G800" s="70"/>
      <c r="H800" s="70"/>
      <c r="I800" s="156"/>
    </row>
    <row r="801" spans="1:9" x14ac:dyDescent="0.25">
      <c r="A801" s="69"/>
      <c r="B801" s="71"/>
      <c r="C801" s="71"/>
      <c r="D801" s="84"/>
      <c r="E801" s="71"/>
      <c r="F801" s="70"/>
      <c r="G801" s="70"/>
      <c r="H801" s="70"/>
      <c r="I801" s="156"/>
    </row>
    <row r="802" spans="1:9" x14ac:dyDescent="0.25">
      <c r="A802" s="69"/>
      <c r="B802" s="69"/>
      <c r="C802" s="69"/>
      <c r="D802" s="84"/>
      <c r="E802" s="71"/>
      <c r="F802" s="70"/>
      <c r="G802" s="70"/>
      <c r="H802" s="70"/>
      <c r="I802" s="156"/>
    </row>
    <row r="803" spans="1:9" x14ac:dyDescent="0.25">
      <c r="A803" s="69"/>
      <c r="B803" s="69"/>
      <c r="C803" s="69"/>
      <c r="D803" s="84"/>
      <c r="E803" s="71"/>
      <c r="F803" s="70"/>
      <c r="G803" s="70"/>
      <c r="H803" s="70"/>
      <c r="I803" s="156"/>
    </row>
    <row r="804" spans="1:9" x14ac:dyDescent="0.25">
      <c r="A804" s="69"/>
      <c r="B804" s="69"/>
      <c r="C804" s="69"/>
      <c r="D804" s="84"/>
      <c r="E804" s="69"/>
      <c r="F804" s="70"/>
      <c r="G804" s="70"/>
      <c r="H804" s="70"/>
      <c r="I804" s="156"/>
    </row>
    <row r="805" spans="1:9" x14ac:dyDescent="0.25">
      <c r="A805" s="69"/>
      <c r="B805" s="69"/>
      <c r="C805" s="69"/>
      <c r="D805" s="84"/>
      <c r="E805" s="69"/>
      <c r="F805" s="70"/>
      <c r="G805" s="70"/>
      <c r="H805" s="70"/>
      <c r="I805" s="156"/>
    </row>
    <row r="806" spans="1:9" x14ac:dyDescent="0.25">
      <c r="A806" s="69"/>
      <c r="B806" s="69"/>
      <c r="C806" s="69"/>
      <c r="D806" s="84"/>
      <c r="E806" s="69"/>
      <c r="F806" s="70"/>
      <c r="G806" s="70"/>
      <c r="H806" s="70"/>
      <c r="I806" s="156"/>
    </row>
    <row r="807" spans="1:9" x14ac:dyDescent="0.25">
      <c r="A807" s="69"/>
      <c r="B807" s="71"/>
      <c r="C807" s="71"/>
      <c r="D807" s="84"/>
      <c r="E807" s="71"/>
      <c r="F807" s="70"/>
      <c r="G807" s="70"/>
      <c r="H807" s="70"/>
      <c r="I807" s="156"/>
    </row>
    <row r="808" spans="1:9" x14ac:dyDescent="0.25">
      <c r="A808" s="69"/>
      <c r="B808" s="69"/>
      <c r="C808" s="69"/>
      <c r="D808" s="84"/>
      <c r="E808" s="71"/>
      <c r="F808" s="70"/>
      <c r="G808" s="70"/>
      <c r="H808" s="70"/>
      <c r="I808" s="156"/>
    </row>
    <row r="809" spans="1:9" x14ac:dyDescent="0.25">
      <c r="A809" s="69"/>
      <c r="B809" s="69"/>
      <c r="C809" s="69"/>
      <c r="D809" s="84"/>
      <c r="E809" s="71"/>
      <c r="F809" s="70"/>
      <c r="G809" s="70"/>
      <c r="H809" s="70"/>
      <c r="I809" s="156"/>
    </row>
    <row r="810" spans="1:9" x14ac:dyDescent="0.25">
      <c r="A810" s="69"/>
      <c r="B810" s="69"/>
      <c r="C810" s="69"/>
      <c r="D810" s="84"/>
      <c r="E810" s="69"/>
      <c r="F810" s="70"/>
      <c r="G810" s="70"/>
      <c r="H810" s="70"/>
      <c r="I810" s="156"/>
    </row>
    <row r="811" spans="1:9" x14ac:dyDescent="0.25">
      <c r="A811" s="69"/>
      <c r="B811" s="69"/>
      <c r="C811" s="69"/>
      <c r="D811" s="84"/>
      <c r="E811" s="69"/>
      <c r="F811" s="70"/>
      <c r="G811" s="70"/>
      <c r="H811" s="70"/>
      <c r="I811" s="156"/>
    </row>
    <row r="812" spans="1:9" x14ac:dyDescent="0.25">
      <c r="A812" s="69"/>
      <c r="B812" s="69"/>
      <c r="C812" s="69"/>
      <c r="D812" s="84"/>
      <c r="E812" s="69"/>
      <c r="F812" s="70"/>
      <c r="G812" s="70"/>
      <c r="H812" s="70"/>
      <c r="I812" s="156"/>
    </row>
    <row r="813" spans="1:9" x14ac:dyDescent="0.25">
      <c r="A813" s="69"/>
      <c r="B813" s="71"/>
      <c r="C813" s="71"/>
      <c r="D813" s="84"/>
      <c r="E813" s="71"/>
      <c r="F813" s="70"/>
      <c r="G813" s="70"/>
      <c r="H813" s="70"/>
      <c r="I813" s="156"/>
    </row>
    <row r="814" spans="1:9" x14ac:dyDescent="0.25">
      <c r="A814" s="69"/>
      <c r="B814" s="71"/>
      <c r="C814" s="71"/>
      <c r="D814" s="84"/>
      <c r="E814" s="71"/>
      <c r="F814" s="70"/>
      <c r="G814" s="70"/>
      <c r="H814" s="70"/>
      <c r="I814" s="156"/>
    </row>
    <row r="815" spans="1:9" x14ac:dyDescent="0.25">
      <c r="A815" s="69"/>
      <c r="B815" s="71"/>
      <c r="C815" s="71"/>
      <c r="D815" s="84"/>
      <c r="E815" s="71"/>
      <c r="F815" s="70"/>
      <c r="G815" s="70"/>
      <c r="H815" s="70"/>
      <c r="I815" s="156"/>
    </row>
    <row r="816" spans="1:9" x14ac:dyDescent="0.25">
      <c r="A816" s="69"/>
      <c r="B816" s="69"/>
      <c r="C816" s="69"/>
      <c r="D816" s="84"/>
      <c r="E816" s="71"/>
      <c r="F816" s="70"/>
      <c r="G816" s="70"/>
      <c r="H816" s="70"/>
      <c r="I816" s="156"/>
    </row>
    <row r="817" spans="1:9" x14ac:dyDescent="0.25">
      <c r="A817" s="69"/>
      <c r="B817" s="69"/>
      <c r="C817" s="69"/>
      <c r="D817" s="84"/>
      <c r="E817" s="71"/>
      <c r="F817" s="70"/>
      <c r="G817" s="70"/>
      <c r="H817" s="70"/>
      <c r="I817" s="156"/>
    </row>
    <row r="818" spans="1:9" x14ac:dyDescent="0.25">
      <c r="A818" s="69"/>
      <c r="B818" s="69"/>
      <c r="C818" s="69"/>
      <c r="D818" s="84"/>
      <c r="E818" s="69"/>
      <c r="F818" s="70"/>
      <c r="G818" s="70"/>
      <c r="H818" s="70"/>
      <c r="I818" s="156"/>
    </row>
    <row r="819" spans="1:9" x14ac:dyDescent="0.25">
      <c r="A819" s="69"/>
      <c r="B819" s="69"/>
      <c r="C819" s="69"/>
      <c r="D819" s="84"/>
      <c r="E819" s="69"/>
      <c r="F819" s="70"/>
      <c r="G819" s="70"/>
      <c r="H819" s="70"/>
      <c r="I819" s="156"/>
    </row>
    <row r="820" spans="1:9" x14ac:dyDescent="0.25">
      <c r="A820" s="69"/>
      <c r="B820" s="69"/>
      <c r="C820" s="69"/>
      <c r="D820" s="84"/>
      <c r="E820" s="69"/>
      <c r="F820" s="70"/>
      <c r="G820" s="70"/>
      <c r="H820" s="70"/>
      <c r="I820" s="156"/>
    </row>
    <row r="821" spans="1:9" x14ac:dyDescent="0.25">
      <c r="A821" s="69"/>
      <c r="B821" s="69"/>
      <c r="C821" s="69"/>
      <c r="D821" s="84"/>
      <c r="E821" s="69"/>
      <c r="F821" s="70"/>
      <c r="G821" s="70"/>
      <c r="H821" s="70"/>
      <c r="I821" s="156"/>
    </row>
    <row r="822" spans="1:9" x14ac:dyDescent="0.25">
      <c r="A822" s="69"/>
      <c r="B822" s="69"/>
      <c r="C822" s="69"/>
      <c r="D822" s="84"/>
      <c r="E822" s="69"/>
      <c r="F822" s="70"/>
      <c r="G822" s="70"/>
      <c r="H822" s="70"/>
      <c r="I822" s="156"/>
    </row>
    <row r="823" spans="1:9" x14ac:dyDescent="0.25">
      <c r="A823" s="69"/>
      <c r="B823" s="69"/>
      <c r="C823" s="69"/>
      <c r="D823" s="84"/>
      <c r="E823" s="69"/>
      <c r="F823" s="70"/>
      <c r="G823" s="70"/>
      <c r="H823" s="70"/>
      <c r="I823" s="156"/>
    </row>
    <row r="824" spans="1:9" x14ac:dyDescent="0.25">
      <c r="A824" s="69"/>
      <c r="B824" s="69"/>
      <c r="C824" s="69"/>
      <c r="D824" s="84"/>
      <c r="E824" s="69"/>
      <c r="F824" s="70"/>
      <c r="G824" s="70"/>
      <c r="H824" s="70"/>
      <c r="I824" s="156"/>
    </row>
    <row r="825" spans="1:9" x14ac:dyDescent="0.25">
      <c r="A825" s="69"/>
      <c r="B825" s="69"/>
      <c r="C825" s="69"/>
      <c r="D825" s="84"/>
      <c r="E825" s="69"/>
      <c r="F825" s="70"/>
      <c r="G825" s="70"/>
      <c r="H825" s="70"/>
      <c r="I825" s="156"/>
    </row>
    <row r="826" spans="1:9" x14ac:dyDescent="0.25">
      <c r="A826" s="69"/>
      <c r="B826" s="69"/>
      <c r="C826" s="69"/>
      <c r="D826" s="84"/>
      <c r="E826" s="69"/>
      <c r="F826" s="70"/>
      <c r="G826" s="70"/>
      <c r="H826" s="70"/>
      <c r="I826" s="156"/>
    </row>
    <row r="827" spans="1:9" x14ac:dyDescent="0.25">
      <c r="A827" s="69"/>
      <c r="B827" s="69"/>
      <c r="C827" s="69"/>
      <c r="D827" s="84"/>
      <c r="E827" s="71"/>
      <c r="F827" s="70"/>
      <c r="G827" s="70"/>
      <c r="H827" s="70"/>
      <c r="I827" s="156"/>
    </row>
    <row r="828" spans="1:9" x14ac:dyDescent="0.25">
      <c r="A828" s="69"/>
      <c r="B828" s="69"/>
      <c r="C828" s="69"/>
      <c r="D828" s="84"/>
      <c r="E828" s="71"/>
      <c r="F828" s="70"/>
      <c r="G828" s="70"/>
      <c r="H828" s="70"/>
      <c r="I828" s="156"/>
    </row>
    <row r="829" spans="1:9" x14ac:dyDescent="0.25">
      <c r="A829" s="69"/>
      <c r="B829" s="69"/>
      <c r="C829" s="69"/>
      <c r="D829" s="84"/>
      <c r="E829" s="69"/>
      <c r="F829" s="70"/>
      <c r="G829" s="70"/>
      <c r="H829" s="70"/>
      <c r="I829" s="156"/>
    </row>
    <row r="830" spans="1:9" x14ac:dyDescent="0.25">
      <c r="A830" s="69"/>
      <c r="B830" s="69"/>
      <c r="C830" s="69"/>
      <c r="D830" s="84"/>
      <c r="E830" s="69"/>
      <c r="F830" s="70"/>
      <c r="G830" s="70"/>
      <c r="H830" s="70"/>
      <c r="I830" s="156"/>
    </row>
    <row r="831" spans="1:9" x14ac:dyDescent="0.25">
      <c r="A831" s="69"/>
      <c r="B831" s="69"/>
      <c r="C831" s="69"/>
      <c r="D831" s="84"/>
      <c r="E831" s="69"/>
      <c r="F831" s="70"/>
      <c r="G831" s="70"/>
      <c r="H831" s="70"/>
      <c r="I831" s="156"/>
    </row>
    <row r="832" spans="1:9" x14ac:dyDescent="0.25">
      <c r="A832" s="69"/>
      <c r="B832" s="69"/>
      <c r="C832" s="69"/>
      <c r="D832" s="84"/>
      <c r="E832" s="71"/>
      <c r="F832" s="70"/>
      <c r="G832" s="70"/>
      <c r="H832" s="70"/>
      <c r="I832" s="156"/>
    </row>
    <row r="833" spans="1:9" x14ac:dyDescent="0.25">
      <c r="A833" s="69"/>
      <c r="B833" s="69"/>
      <c r="C833" s="69"/>
      <c r="D833" s="84"/>
      <c r="E833" s="69"/>
      <c r="F833" s="70"/>
      <c r="G833" s="70"/>
      <c r="H833" s="70"/>
      <c r="I833" s="156"/>
    </row>
    <row r="834" spans="1:9" x14ac:dyDescent="0.25">
      <c r="A834" s="69"/>
      <c r="B834" s="69"/>
      <c r="C834" s="69"/>
      <c r="D834" s="84"/>
      <c r="E834" s="69"/>
      <c r="F834" s="70"/>
      <c r="G834" s="70"/>
      <c r="H834" s="70"/>
      <c r="I834" s="156"/>
    </row>
    <row r="835" spans="1:9" x14ac:dyDescent="0.25">
      <c r="A835" s="69"/>
      <c r="B835" s="69"/>
      <c r="C835" s="69"/>
      <c r="D835" s="84"/>
      <c r="E835" s="69"/>
      <c r="F835" s="70"/>
      <c r="G835" s="70"/>
      <c r="H835" s="70"/>
      <c r="I835" s="156"/>
    </row>
    <row r="836" spans="1:9" x14ac:dyDescent="0.25">
      <c r="A836" s="69"/>
      <c r="B836" s="69"/>
      <c r="C836" s="69"/>
      <c r="D836" s="84"/>
      <c r="E836" s="71"/>
      <c r="F836" s="70"/>
      <c r="G836" s="70"/>
      <c r="H836" s="70"/>
      <c r="I836" s="156"/>
    </row>
    <row r="837" spans="1:9" x14ac:dyDescent="0.25">
      <c r="A837" s="69"/>
      <c r="B837" s="69"/>
      <c r="C837" s="69"/>
      <c r="D837" s="84"/>
      <c r="E837" s="69"/>
      <c r="F837" s="70"/>
      <c r="G837" s="70"/>
      <c r="H837" s="70"/>
      <c r="I837" s="156"/>
    </row>
    <row r="838" spans="1:9" x14ac:dyDescent="0.25">
      <c r="A838" s="69"/>
      <c r="B838" s="69"/>
      <c r="C838" s="69"/>
      <c r="D838" s="84"/>
      <c r="E838" s="69"/>
      <c r="F838" s="70"/>
      <c r="G838" s="70"/>
      <c r="H838" s="70"/>
      <c r="I838" s="156"/>
    </row>
    <row r="839" spans="1:9" x14ac:dyDescent="0.25">
      <c r="A839" s="69"/>
      <c r="B839" s="69"/>
      <c r="C839" s="69"/>
      <c r="D839" s="84"/>
      <c r="E839" s="69"/>
      <c r="F839" s="70"/>
      <c r="G839" s="70"/>
      <c r="H839" s="70"/>
      <c r="I839" s="156"/>
    </row>
    <row r="840" spans="1:9" x14ac:dyDescent="0.25">
      <c r="A840" s="69"/>
      <c r="B840" s="71"/>
      <c r="C840" s="71"/>
      <c r="D840" s="84"/>
      <c r="E840" s="71"/>
      <c r="F840" s="70"/>
      <c r="G840" s="70"/>
      <c r="H840" s="70"/>
      <c r="I840" s="156"/>
    </row>
    <row r="841" spans="1:9" x14ac:dyDescent="0.25">
      <c r="A841" s="69"/>
      <c r="B841" s="71"/>
      <c r="C841" s="71"/>
      <c r="D841" s="84"/>
      <c r="E841" s="71"/>
      <c r="F841" s="70"/>
      <c r="G841" s="70"/>
      <c r="H841" s="70"/>
      <c r="I841" s="156"/>
    </row>
    <row r="842" spans="1:9" x14ac:dyDescent="0.25">
      <c r="A842" s="69"/>
      <c r="B842" s="69"/>
      <c r="C842" s="69"/>
      <c r="D842" s="84"/>
      <c r="E842" s="71"/>
      <c r="F842" s="70"/>
      <c r="G842" s="70"/>
      <c r="H842" s="70"/>
      <c r="I842" s="156"/>
    </row>
    <row r="843" spans="1:9" x14ac:dyDescent="0.25">
      <c r="A843" s="69"/>
      <c r="B843" s="69"/>
      <c r="C843" s="69"/>
      <c r="D843" s="84"/>
      <c r="E843" s="71"/>
      <c r="F843" s="70"/>
      <c r="G843" s="70"/>
      <c r="H843" s="70"/>
      <c r="I843" s="156"/>
    </row>
    <row r="844" spans="1:9" x14ac:dyDescent="0.25">
      <c r="A844" s="69"/>
      <c r="B844" s="69"/>
      <c r="C844" s="69"/>
      <c r="D844" s="84"/>
      <c r="E844" s="69"/>
      <c r="F844" s="70"/>
      <c r="G844" s="70"/>
      <c r="H844" s="70"/>
      <c r="I844" s="156"/>
    </row>
    <row r="845" spans="1:9" x14ac:dyDescent="0.25">
      <c r="A845" s="69"/>
      <c r="B845" s="69"/>
      <c r="C845" s="69"/>
      <c r="D845" s="84"/>
      <c r="E845" s="69"/>
      <c r="F845" s="70"/>
      <c r="G845" s="70"/>
      <c r="H845" s="70"/>
      <c r="I845" s="156"/>
    </row>
    <row r="846" spans="1:9" x14ac:dyDescent="0.25">
      <c r="A846" s="69"/>
      <c r="B846" s="69"/>
      <c r="C846" s="69"/>
      <c r="D846" s="84"/>
      <c r="E846" s="69"/>
      <c r="F846" s="70"/>
      <c r="G846" s="70"/>
      <c r="H846" s="70"/>
      <c r="I846" s="156"/>
    </row>
    <row r="847" spans="1:9" x14ac:dyDescent="0.25">
      <c r="A847" s="69"/>
      <c r="B847" s="71"/>
      <c r="C847" s="71"/>
      <c r="D847" s="84"/>
      <c r="E847" s="71"/>
      <c r="F847" s="70"/>
      <c r="G847" s="70"/>
      <c r="H847" s="70"/>
      <c r="I847" s="156"/>
    </row>
    <row r="848" spans="1:9" x14ac:dyDescent="0.25">
      <c r="A848" s="69"/>
      <c r="B848" s="71"/>
      <c r="C848" s="71"/>
      <c r="D848" s="84"/>
      <c r="E848" s="71"/>
      <c r="F848" s="70"/>
      <c r="G848" s="70"/>
      <c r="H848" s="70"/>
      <c r="I848" s="156"/>
    </row>
    <row r="849" spans="1:9" x14ac:dyDescent="0.25">
      <c r="A849" s="69"/>
      <c r="B849" s="71"/>
      <c r="C849" s="71"/>
      <c r="D849" s="84"/>
      <c r="E849" s="71"/>
      <c r="F849" s="70"/>
      <c r="G849" s="70"/>
      <c r="H849" s="70"/>
      <c r="I849" s="156"/>
    </row>
    <row r="850" spans="1:9" x14ac:dyDescent="0.25">
      <c r="A850" s="69"/>
      <c r="B850" s="69"/>
      <c r="C850" s="69"/>
      <c r="D850" s="84"/>
      <c r="E850" s="71"/>
      <c r="F850" s="70"/>
      <c r="G850" s="70"/>
      <c r="H850" s="70"/>
      <c r="I850" s="156"/>
    </row>
    <row r="851" spans="1:9" x14ac:dyDescent="0.25">
      <c r="A851" s="69"/>
      <c r="B851" s="69"/>
      <c r="C851" s="69"/>
      <c r="D851" s="84"/>
      <c r="E851" s="71"/>
      <c r="F851" s="70"/>
      <c r="G851" s="70"/>
      <c r="H851" s="70"/>
      <c r="I851" s="156"/>
    </row>
    <row r="852" spans="1:9" x14ac:dyDescent="0.25">
      <c r="A852" s="69"/>
      <c r="B852" s="69"/>
      <c r="C852" s="69"/>
      <c r="D852" s="84"/>
      <c r="E852" s="69"/>
      <c r="F852" s="70"/>
      <c r="G852" s="70"/>
      <c r="H852" s="70"/>
      <c r="I852" s="156"/>
    </row>
    <row r="853" spans="1:9" x14ac:dyDescent="0.25">
      <c r="A853" s="69"/>
      <c r="B853" s="69"/>
      <c r="C853" s="69"/>
      <c r="D853" s="84"/>
      <c r="E853" s="69"/>
      <c r="F853" s="70"/>
      <c r="G853" s="70"/>
      <c r="H853" s="70"/>
      <c r="I853" s="156"/>
    </row>
    <row r="854" spans="1:9" x14ac:dyDescent="0.25">
      <c r="A854" s="69"/>
      <c r="B854" s="69"/>
      <c r="C854" s="69"/>
      <c r="D854" s="84"/>
      <c r="E854" s="69"/>
      <c r="F854" s="70"/>
      <c r="G854" s="70"/>
      <c r="H854" s="70"/>
      <c r="I854" s="156"/>
    </row>
    <row r="855" spans="1:9" x14ac:dyDescent="0.25">
      <c r="A855" s="69"/>
      <c r="B855" s="69"/>
      <c r="C855" s="69"/>
      <c r="D855" s="84"/>
      <c r="E855" s="71"/>
      <c r="F855" s="70"/>
      <c r="G855" s="70"/>
      <c r="H855" s="70"/>
      <c r="I855" s="156"/>
    </row>
    <row r="856" spans="1:9" x14ac:dyDescent="0.25">
      <c r="A856" s="69"/>
      <c r="B856" s="69"/>
      <c r="C856" s="69"/>
      <c r="D856" s="84"/>
      <c r="E856" s="71"/>
      <c r="F856" s="70"/>
      <c r="G856" s="70"/>
      <c r="H856" s="70"/>
      <c r="I856" s="156"/>
    </row>
    <row r="857" spans="1:9" x14ac:dyDescent="0.25">
      <c r="A857" s="69"/>
      <c r="B857" s="69"/>
      <c r="C857" s="69"/>
      <c r="D857" s="84"/>
      <c r="E857" s="69"/>
      <c r="F857" s="70"/>
      <c r="G857" s="70"/>
      <c r="H857" s="70"/>
      <c r="I857" s="156"/>
    </row>
    <row r="858" spans="1:9" x14ac:dyDescent="0.25">
      <c r="A858" s="69"/>
      <c r="B858" s="69"/>
      <c r="C858" s="69"/>
      <c r="D858" s="84"/>
      <c r="E858" s="69"/>
      <c r="F858" s="70"/>
      <c r="G858" s="70"/>
      <c r="H858" s="70"/>
      <c r="I858" s="156"/>
    </row>
    <row r="859" spans="1:9" x14ac:dyDescent="0.25">
      <c r="A859" s="69"/>
      <c r="B859" s="69"/>
      <c r="C859" s="69"/>
      <c r="D859" s="84"/>
      <c r="E859" s="69"/>
      <c r="F859" s="70"/>
      <c r="G859" s="70"/>
      <c r="H859" s="70"/>
      <c r="I859" s="156"/>
    </row>
    <row r="860" spans="1:9" x14ac:dyDescent="0.25">
      <c r="A860" s="69"/>
      <c r="B860" s="69"/>
      <c r="C860" s="69"/>
      <c r="D860" s="84"/>
      <c r="E860" s="69"/>
      <c r="F860" s="70"/>
      <c r="G860" s="70"/>
      <c r="H860" s="70"/>
      <c r="I860" s="156"/>
    </row>
    <row r="861" spans="1:9" x14ac:dyDescent="0.25">
      <c r="A861" s="69"/>
      <c r="B861" s="69"/>
      <c r="C861" s="69"/>
      <c r="D861" s="84"/>
      <c r="E861" s="69"/>
      <c r="F861" s="70"/>
      <c r="G861" s="70"/>
      <c r="H861" s="70"/>
      <c r="I861" s="156"/>
    </row>
    <row r="862" spans="1:9" x14ac:dyDescent="0.25">
      <c r="A862" s="69"/>
      <c r="B862" s="69"/>
      <c r="C862" s="69"/>
      <c r="D862" s="84"/>
      <c r="E862" s="69"/>
      <c r="F862" s="70"/>
      <c r="G862" s="70"/>
      <c r="H862" s="70"/>
      <c r="I862" s="156"/>
    </row>
    <row r="863" spans="1:9" x14ac:dyDescent="0.25">
      <c r="A863" s="69"/>
      <c r="B863" s="69"/>
      <c r="C863" s="69"/>
      <c r="D863" s="84"/>
      <c r="E863" s="69"/>
      <c r="F863" s="70"/>
      <c r="G863" s="70"/>
      <c r="H863" s="70"/>
      <c r="I863" s="156"/>
    </row>
    <row r="864" spans="1:9" x14ac:dyDescent="0.25">
      <c r="A864" s="69"/>
      <c r="B864" s="69"/>
      <c r="C864" s="69"/>
      <c r="D864" s="84"/>
      <c r="E864" s="69"/>
      <c r="F864" s="70"/>
      <c r="G864" s="70"/>
      <c r="H864" s="70"/>
      <c r="I864" s="156"/>
    </row>
    <row r="865" spans="1:9" x14ac:dyDescent="0.25">
      <c r="A865" s="69"/>
      <c r="B865" s="69"/>
      <c r="C865" s="69"/>
      <c r="D865" s="84"/>
      <c r="E865" s="69"/>
      <c r="F865" s="70"/>
      <c r="G865" s="70"/>
      <c r="H865" s="70"/>
      <c r="I865" s="156"/>
    </row>
    <row r="866" spans="1:9" x14ac:dyDescent="0.25">
      <c r="A866" s="69"/>
      <c r="B866" s="71"/>
      <c r="C866" s="71"/>
      <c r="D866" s="84"/>
      <c r="E866" s="71"/>
      <c r="F866" s="70"/>
      <c r="G866" s="70"/>
      <c r="H866" s="70"/>
      <c r="I866" s="156"/>
    </row>
    <row r="867" spans="1:9" x14ac:dyDescent="0.25">
      <c r="A867" s="69"/>
      <c r="B867" s="69"/>
      <c r="C867" s="69"/>
      <c r="D867" s="84"/>
      <c r="E867" s="71"/>
      <c r="F867" s="70"/>
      <c r="G867" s="70"/>
      <c r="H867" s="70"/>
      <c r="I867" s="156"/>
    </row>
    <row r="868" spans="1:9" x14ac:dyDescent="0.25">
      <c r="A868" s="69"/>
      <c r="B868" s="69"/>
      <c r="C868" s="69"/>
      <c r="D868" s="84"/>
      <c r="E868" s="71"/>
      <c r="F868" s="70"/>
      <c r="G868" s="70"/>
      <c r="H868" s="70"/>
      <c r="I868" s="156"/>
    </row>
    <row r="869" spans="1:9" x14ac:dyDescent="0.25">
      <c r="A869" s="69"/>
      <c r="B869" s="69"/>
      <c r="C869" s="69"/>
      <c r="D869" s="84"/>
      <c r="E869" s="69"/>
      <c r="F869" s="70"/>
      <c r="G869" s="70"/>
      <c r="H869" s="70"/>
      <c r="I869" s="156"/>
    </row>
    <row r="870" spans="1:9" x14ac:dyDescent="0.25">
      <c r="A870" s="69"/>
      <c r="B870" s="69"/>
      <c r="C870" s="69"/>
      <c r="D870" s="84"/>
      <c r="E870" s="69"/>
      <c r="F870" s="70"/>
      <c r="G870" s="70"/>
      <c r="H870" s="70"/>
      <c r="I870" s="156"/>
    </row>
    <row r="871" spans="1:9" x14ac:dyDescent="0.25">
      <c r="A871" s="69"/>
      <c r="B871" s="69"/>
      <c r="C871" s="69"/>
      <c r="D871" s="84"/>
      <c r="E871" s="69"/>
      <c r="F871" s="70"/>
      <c r="G871" s="70"/>
      <c r="H871" s="70"/>
      <c r="I871" s="156"/>
    </row>
    <row r="872" spans="1:9" x14ac:dyDescent="0.25">
      <c r="A872" s="69"/>
      <c r="B872" s="69"/>
      <c r="C872" s="69"/>
      <c r="D872" s="84"/>
      <c r="E872" s="69"/>
      <c r="F872" s="70"/>
      <c r="G872" s="70"/>
      <c r="H872" s="70"/>
      <c r="I872" s="156"/>
    </row>
    <row r="873" spans="1:9" x14ac:dyDescent="0.25">
      <c r="A873" s="69"/>
      <c r="B873" s="69"/>
      <c r="C873" s="69"/>
      <c r="D873" s="84"/>
      <c r="E873" s="69"/>
      <c r="F873" s="70"/>
      <c r="G873" s="70"/>
      <c r="H873" s="70"/>
      <c r="I873" s="156"/>
    </row>
    <row r="874" spans="1:9" x14ac:dyDescent="0.25">
      <c r="A874" s="69"/>
      <c r="B874" s="69"/>
      <c r="C874" s="69"/>
      <c r="D874" s="84"/>
      <c r="E874" s="69"/>
      <c r="F874" s="70"/>
      <c r="G874" s="70"/>
      <c r="H874" s="70"/>
      <c r="I874" s="156"/>
    </row>
    <row r="875" spans="1:9" x14ac:dyDescent="0.25">
      <c r="A875" s="69"/>
      <c r="B875" s="69"/>
      <c r="C875" s="69"/>
      <c r="D875" s="84"/>
      <c r="E875" s="71"/>
      <c r="F875" s="70"/>
      <c r="G875" s="70"/>
      <c r="H875" s="70"/>
      <c r="I875" s="156"/>
    </row>
    <row r="876" spans="1:9" x14ac:dyDescent="0.25">
      <c r="A876" s="69"/>
      <c r="B876" s="69"/>
      <c r="C876" s="69"/>
      <c r="D876" s="84"/>
      <c r="E876" s="71"/>
      <c r="F876" s="70"/>
      <c r="G876" s="70"/>
      <c r="H876" s="70"/>
      <c r="I876" s="156"/>
    </row>
    <row r="877" spans="1:9" x14ac:dyDescent="0.25">
      <c r="A877" s="69"/>
      <c r="B877" s="69"/>
      <c r="C877" s="69"/>
      <c r="D877" s="84"/>
      <c r="E877" s="69"/>
      <c r="F877" s="70"/>
      <c r="G877" s="70"/>
      <c r="H877" s="70"/>
      <c r="I877" s="156"/>
    </row>
    <row r="878" spans="1:9" x14ac:dyDescent="0.25">
      <c r="A878" s="69"/>
      <c r="B878" s="69"/>
      <c r="C878" s="69"/>
      <c r="D878" s="84"/>
      <c r="E878" s="69"/>
      <c r="F878" s="70"/>
      <c r="G878" s="70"/>
      <c r="H878" s="70"/>
      <c r="I878" s="156"/>
    </row>
    <row r="879" spans="1:9" x14ac:dyDescent="0.25">
      <c r="A879" s="69"/>
      <c r="B879" s="69"/>
      <c r="C879" s="69"/>
      <c r="D879" s="84"/>
      <c r="E879" s="69"/>
      <c r="F879" s="70"/>
      <c r="G879" s="70"/>
      <c r="H879" s="70"/>
      <c r="I879" s="156"/>
    </row>
    <row r="880" spans="1:9" x14ac:dyDescent="0.25">
      <c r="A880" s="69"/>
      <c r="B880" s="71"/>
      <c r="C880" s="71"/>
      <c r="D880" s="84"/>
      <c r="E880" s="71"/>
      <c r="F880" s="70"/>
      <c r="G880" s="70"/>
      <c r="H880" s="70"/>
      <c r="I880" s="156"/>
    </row>
    <row r="881" spans="1:9" x14ac:dyDescent="0.25">
      <c r="A881" s="69"/>
      <c r="B881" s="69"/>
      <c r="C881" s="69"/>
      <c r="D881" s="84"/>
      <c r="E881" s="71"/>
      <c r="F881" s="70"/>
      <c r="G881" s="70"/>
      <c r="H881" s="70"/>
      <c r="I881" s="156"/>
    </row>
    <row r="882" spans="1:9" x14ac:dyDescent="0.25">
      <c r="A882" s="69"/>
      <c r="B882" s="69"/>
      <c r="C882" s="69"/>
      <c r="D882" s="84"/>
      <c r="E882" s="71"/>
      <c r="F882" s="70"/>
      <c r="G882" s="70"/>
      <c r="H882" s="70"/>
      <c r="I882" s="156"/>
    </row>
    <row r="883" spans="1:9" x14ac:dyDescent="0.25">
      <c r="A883" s="69"/>
      <c r="B883" s="69"/>
      <c r="C883" s="69"/>
      <c r="D883" s="84"/>
      <c r="E883" s="69"/>
      <c r="F883" s="70"/>
      <c r="G883" s="70"/>
      <c r="H883" s="70"/>
      <c r="I883" s="156"/>
    </row>
    <row r="884" spans="1:9" x14ac:dyDescent="0.25">
      <c r="A884" s="69"/>
      <c r="B884" s="69"/>
      <c r="C884" s="69"/>
      <c r="D884" s="84"/>
      <c r="E884" s="69"/>
      <c r="F884" s="70"/>
      <c r="G884" s="70"/>
      <c r="H884" s="70"/>
      <c r="I884" s="156"/>
    </row>
    <row r="885" spans="1:9" x14ac:dyDescent="0.25">
      <c r="A885" s="69"/>
      <c r="B885" s="69"/>
      <c r="C885" s="69"/>
      <c r="D885" s="84"/>
      <c r="E885" s="69"/>
      <c r="F885" s="70"/>
      <c r="G885" s="70"/>
      <c r="H885" s="70"/>
      <c r="I885" s="156"/>
    </row>
    <row r="886" spans="1:9" x14ac:dyDescent="0.25">
      <c r="A886" s="69"/>
      <c r="B886" s="69"/>
      <c r="C886" s="69"/>
      <c r="D886" s="84"/>
      <c r="E886" s="69"/>
      <c r="F886" s="70"/>
      <c r="G886" s="70"/>
      <c r="H886" s="70"/>
      <c r="I886" s="156"/>
    </row>
    <row r="887" spans="1:9" x14ac:dyDescent="0.25">
      <c r="A887" s="69"/>
      <c r="B887" s="69"/>
      <c r="C887" s="69"/>
      <c r="D887" s="84"/>
      <c r="E887" s="69"/>
      <c r="F887" s="70"/>
      <c r="G887" s="70"/>
      <c r="H887" s="70"/>
      <c r="I887" s="156"/>
    </row>
    <row r="888" spans="1:9" x14ac:dyDescent="0.25">
      <c r="A888" s="69"/>
      <c r="B888" s="69"/>
      <c r="C888" s="69"/>
      <c r="D888" s="84"/>
      <c r="E888" s="69"/>
      <c r="F888" s="70"/>
      <c r="G888" s="70"/>
      <c r="H888" s="70"/>
      <c r="I888" s="156"/>
    </row>
    <row r="889" spans="1:9" x14ac:dyDescent="0.25">
      <c r="A889" s="69"/>
      <c r="B889" s="69"/>
      <c r="C889" s="69"/>
      <c r="D889" s="84"/>
      <c r="E889" s="69"/>
      <c r="F889" s="70"/>
      <c r="G889" s="70"/>
      <c r="H889" s="70"/>
      <c r="I889" s="156"/>
    </row>
    <row r="890" spans="1:9" x14ac:dyDescent="0.25">
      <c r="A890" s="69"/>
      <c r="B890" s="69"/>
      <c r="C890" s="69"/>
      <c r="D890" s="84"/>
      <c r="E890" s="69"/>
      <c r="F890" s="70"/>
      <c r="G890" s="70"/>
      <c r="H890" s="70"/>
      <c r="I890" s="156"/>
    </row>
    <row r="891" spans="1:9" x14ac:dyDescent="0.25">
      <c r="A891" s="69"/>
      <c r="B891" s="69"/>
      <c r="C891" s="69"/>
      <c r="D891" s="84"/>
      <c r="E891" s="69"/>
      <c r="F891" s="70"/>
      <c r="G891" s="70"/>
      <c r="H891" s="70"/>
      <c r="I891" s="156"/>
    </row>
    <row r="892" spans="1:9" x14ac:dyDescent="0.25">
      <c r="A892" s="69"/>
      <c r="B892" s="69"/>
      <c r="C892" s="69"/>
      <c r="D892" s="84"/>
      <c r="E892" s="71"/>
      <c r="F892" s="70"/>
      <c r="G892" s="70"/>
      <c r="H892" s="70"/>
      <c r="I892" s="156"/>
    </row>
    <row r="893" spans="1:9" x14ac:dyDescent="0.25">
      <c r="A893" s="69"/>
      <c r="B893" s="69"/>
      <c r="C893" s="69"/>
      <c r="D893" s="84"/>
      <c r="E893" s="69"/>
      <c r="F893" s="70"/>
      <c r="G893" s="70"/>
      <c r="H893" s="70"/>
      <c r="I893" s="156"/>
    </row>
    <row r="894" spans="1:9" x14ac:dyDescent="0.25">
      <c r="A894" s="69"/>
      <c r="B894" s="69"/>
      <c r="C894" s="69"/>
      <c r="D894" s="84"/>
      <c r="E894" s="69"/>
      <c r="F894" s="70"/>
      <c r="G894" s="70"/>
      <c r="H894" s="70"/>
      <c r="I894" s="156"/>
    </row>
    <row r="895" spans="1:9" x14ac:dyDescent="0.25">
      <c r="A895" s="69"/>
      <c r="B895" s="69"/>
      <c r="C895" s="69"/>
      <c r="D895" s="84"/>
      <c r="E895" s="69"/>
      <c r="F895" s="70"/>
      <c r="G895" s="70"/>
      <c r="H895" s="70"/>
      <c r="I895" s="156"/>
    </row>
    <row r="896" spans="1:9" x14ac:dyDescent="0.25">
      <c r="A896" s="69"/>
      <c r="B896" s="71"/>
      <c r="C896" s="71"/>
      <c r="D896" s="84"/>
      <c r="E896" s="71"/>
      <c r="F896" s="70"/>
      <c r="G896" s="70"/>
      <c r="H896" s="70"/>
      <c r="I896" s="156"/>
    </row>
    <row r="897" spans="1:9" x14ac:dyDescent="0.25">
      <c r="A897" s="69"/>
      <c r="B897" s="69"/>
      <c r="C897" s="69"/>
      <c r="D897" s="84"/>
      <c r="E897" s="71"/>
      <c r="F897" s="70"/>
      <c r="G897" s="70"/>
      <c r="H897" s="70"/>
      <c r="I897" s="156"/>
    </row>
    <row r="898" spans="1:9" x14ac:dyDescent="0.25">
      <c r="A898" s="69"/>
      <c r="B898" s="69"/>
      <c r="C898" s="69"/>
      <c r="D898" s="84"/>
      <c r="E898" s="71"/>
      <c r="F898" s="70"/>
      <c r="G898" s="70"/>
      <c r="H898" s="70"/>
      <c r="I898" s="156"/>
    </row>
    <row r="899" spans="1:9" x14ac:dyDescent="0.25">
      <c r="A899" s="69"/>
      <c r="B899" s="69"/>
      <c r="C899" s="69"/>
      <c r="D899" s="84"/>
      <c r="E899" s="69"/>
      <c r="F899" s="70"/>
      <c r="G899" s="70"/>
      <c r="H899" s="70"/>
      <c r="I899" s="156"/>
    </row>
    <row r="900" spans="1:9" x14ac:dyDescent="0.25">
      <c r="A900" s="69"/>
      <c r="B900" s="69"/>
      <c r="C900" s="69"/>
      <c r="D900" s="84"/>
      <c r="E900" s="69"/>
      <c r="F900" s="70"/>
      <c r="G900" s="70"/>
      <c r="H900" s="70"/>
      <c r="I900" s="156"/>
    </row>
    <row r="901" spans="1:9" x14ac:dyDescent="0.25">
      <c r="A901" s="69"/>
      <c r="B901" s="69"/>
      <c r="C901" s="69"/>
      <c r="D901" s="84"/>
      <c r="E901" s="69"/>
      <c r="F901" s="70"/>
      <c r="G901" s="70"/>
      <c r="H901" s="70"/>
      <c r="I901" s="156"/>
    </row>
    <row r="902" spans="1:9" x14ac:dyDescent="0.25">
      <c r="A902" s="69"/>
      <c r="B902" s="69"/>
      <c r="C902" s="69"/>
      <c r="D902" s="84"/>
      <c r="E902" s="71"/>
      <c r="F902" s="70"/>
      <c r="G902" s="70"/>
      <c r="H902" s="70"/>
      <c r="I902" s="156"/>
    </row>
    <row r="903" spans="1:9" x14ac:dyDescent="0.25">
      <c r="A903" s="69"/>
      <c r="B903" s="69"/>
      <c r="C903" s="69"/>
      <c r="D903" s="84"/>
      <c r="E903" s="71"/>
      <c r="F903" s="70"/>
      <c r="G903" s="70"/>
      <c r="H903" s="70"/>
      <c r="I903" s="156"/>
    </row>
    <row r="904" spans="1:9" x14ac:dyDescent="0.25">
      <c r="A904" s="69"/>
      <c r="B904" s="69"/>
      <c r="C904" s="69"/>
      <c r="D904" s="84"/>
      <c r="E904" s="69"/>
      <c r="F904" s="70"/>
      <c r="G904" s="70"/>
      <c r="H904" s="70"/>
      <c r="I904" s="156"/>
    </row>
    <row r="905" spans="1:9" x14ac:dyDescent="0.25">
      <c r="A905" s="69"/>
      <c r="B905" s="69"/>
      <c r="C905" s="69"/>
      <c r="D905" s="84"/>
      <c r="E905" s="69"/>
      <c r="F905" s="70"/>
      <c r="G905" s="70"/>
      <c r="H905" s="70"/>
      <c r="I905" s="156"/>
    </row>
    <row r="906" spans="1:9" x14ac:dyDescent="0.25">
      <c r="A906" s="69"/>
      <c r="B906" s="69"/>
      <c r="C906" s="69"/>
      <c r="D906" s="84"/>
      <c r="E906" s="69"/>
      <c r="F906" s="70"/>
      <c r="G906" s="70"/>
      <c r="H906" s="70"/>
      <c r="I906" s="156"/>
    </row>
    <row r="907" spans="1:9" x14ac:dyDescent="0.25">
      <c r="A907" s="69"/>
      <c r="B907" s="69"/>
      <c r="C907" s="69"/>
      <c r="D907" s="84"/>
      <c r="E907" s="71"/>
      <c r="F907" s="70"/>
      <c r="G907" s="70"/>
      <c r="H907" s="70"/>
      <c r="I907" s="156"/>
    </row>
    <row r="908" spans="1:9" x14ac:dyDescent="0.25">
      <c r="A908" s="69"/>
      <c r="B908" s="69"/>
      <c r="C908" s="69"/>
      <c r="D908" s="84"/>
      <c r="E908" s="69"/>
      <c r="F908" s="70"/>
      <c r="G908" s="70"/>
      <c r="H908" s="70"/>
      <c r="I908" s="156"/>
    </row>
    <row r="909" spans="1:9" x14ac:dyDescent="0.25">
      <c r="A909" s="69"/>
      <c r="B909" s="69"/>
      <c r="C909" s="69"/>
      <c r="D909" s="84"/>
      <c r="E909" s="69"/>
      <c r="F909" s="70"/>
      <c r="G909" s="70"/>
      <c r="H909" s="70"/>
      <c r="I909" s="156"/>
    </row>
    <row r="910" spans="1:9" x14ac:dyDescent="0.25">
      <c r="A910" s="69"/>
      <c r="B910" s="69"/>
      <c r="C910" s="69"/>
      <c r="D910" s="84"/>
      <c r="E910" s="69"/>
      <c r="F910" s="70"/>
      <c r="G910" s="70"/>
      <c r="H910" s="70"/>
      <c r="I910" s="156"/>
    </row>
    <row r="911" spans="1:9" x14ac:dyDescent="0.25">
      <c r="A911" s="69"/>
      <c r="B911" s="71"/>
      <c r="C911" s="71"/>
      <c r="D911" s="84"/>
      <c r="E911" s="71"/>
      <c r="F911" s="70"/>
      <c r="G911" s="70"/>
      <c r="H911" s="70"/>
      <c r="I911" s="156"/>
    </row>
    <row r="912" spans="1:9" x14ac:dyDescent="0.25">
      <c r="A912" s="69"/>
      <c r="B912" s="69"/>
      <c r="C912" s="69"/>
      <c r="D912" s="84"/>
      <c r="E912" s="71"/>
      <c r="F912" s="70"/>
      <c r="G912" s="70"/>
      <c r="H912" s="70"/>
      <c r="I912" s="156"/>
    </row>
    <row r="913" spans="1:9" x14ac:dyDescent="0.25">
      <c r="A913" s="69"/>
      <c r="B913" s="69"/>
      <c r="C913" s="69"/>
      <c r="D913" s="84"/>
      <c r="E913" s="71"/>
      <c r="F913" s="70"/>
      <c r="G913" s="70"/>
      <c r="H913" s="70"/>
      <c r="I913" s="156"/>
    </row>
    <row r="914" spans="1:9" x14ac:dyDescent="0.25">
      <c r="A914" s="69"/>
      <c r="B914" s="69"/>
      <c r="C914" s="69"/>
      <c r="D914" s="84"/>
      <c r="E914" s="69"/>
      <c r="F914" s="70"/>
      <c r="G914" s="70"/>
      <c r="H914" s="70"/>
      <c r="I914" s="156"/>
    </row>
    <row r="915" spans="1:9" x14ac:dyDescent="0.25">
      <c r="A915" s="69"/>
      <c r="B915" s="69"/>
      <c r="C915" s="69"/>
      <c r="D915" s="84"/>
      <c r="E915" s="69"/>
      <c r="F915" s="70"/>
      <c r="G915" s="70"/>
      <c r="H915" s="70"/>
      <c r="I915" s="156"/>
    </row>
    <row r="916" spans="1:9" x14ac:dyDescent="0.25">
      <c r="A916" s="69"/>
      <c r="B916" s="69"/>
      <c r="C916" s="69"/>
      <c r="D916" s="84"/>
      <c r="E916" s="69"/>
      <c r="F916" s="70"/>
      <c r="G916" s="70"/>
      <c r="H916" s="70"/>
      <c r="I916" s="156"/>
    </row>
    <row r="917" spans="1:9" x14ac:dyDescent="0.25">
      <c r="A917" s="69"/>
      <c r="B917" s="69"/>
      <c r="C917" s="69"/>
      <c r="D917" s="84"/>
      <c r="E917" s="71"/>
      <c r="F917" s="70"/>
      <c r="G917" s="70"/>
      <c r="H917" s="70"/>
      <c r="I917" s="156"/>
    </row>
    <row r="918" spans="1:9" x14ac:dyDescent="0.25">
      <c r="A918" s="69"/>
      <c r="B918" s="69"/>
      <c r="C918" s="69"/>
      <c r="D918" s="84"/>
      <c r="E918" s="69"/>
      <c r="F918" s="70"/>
      <c r="G918" s="70"/>
      <c r="H918" s="70"/>
      <c r="I918" s="156"/>
    </row>
    <row r="919" spans="1:9" x14ac:dyDescent="0.25">
      <c r="A919" s="69"/>
      <c r="B919" s="69"/>
      <c r="C919" s="69"/>
      <c r="D919" s="84"/>
      <c r="E919" s="69"/>
      <c r="F919" s="70"/>
      <c r="G919" s="70"/>
      <c r="H919" s="70"/>
      <c r="I919" s="156"/>
    </row>
    <row r="920" spans="1:9" x14ac:dyDescent="0.25">
      <c r="A920" s="69"/>
      <c r="B920" s="69"/>
      <c r="C920" s="69"/>
      <c r="D920" s="84"/>
      <c r="E920" s="69"/>
      <c r="F920" s="70"/>
      <c r="G920" s="70"/>
      <c r="H920" s="70"/>
      <c r="I920" s="156"/>
    </row>
    <row r="921" spans="1:9" x14ac:dyDescent="0.25">
      <c r="A921" s="69"/>
      <c r="B921" s="69"/>
      <c r="C921" s="69"/>
      <c r="D921" s="84"/>
      <c r="E921" s="69"/>
      <c r="F921" s="70"/>
      <c r="G921" s="70"/>
      <c r="H921" s="70"/>
      <c r="I921" s="156"/>
    </row>
    <row r="922" spans="1:9" x14ac:dyDescent="0.25">
      <c r="A922" s="69"/>
      <c r="B922" s="69"/>
      <c r="C922" s="69"/>
      <c r="D922" s="84"/>
      <c r="E922" s="69"/>
      <c r="F922" s="70"/>
      <c r="G922" s="70"/>
      <c r="H922" s="70"/>
      <c r="I922" s="156"/>
    </row>
    <row r="923" spans="1:9" x14ac:dyDescent="0.25">
      <c r="A923" s="69"/>
      <c r="B923" s="71"/>
      <c r="C923" s="71"/>
      <c r="D923" s="84"/>
      <c r="E923" s="71"/>
      <c r="F923" s="70"/>
      <c r="G923" s="70"/>
      <c r="H923" s="70"/>
      <c r="I923" s="156"/>
    </row>
    <row r="924" spans="1:9" x14ac:dyDescent="0.25">
      <c r="A924" s="69"/>
      <c r="B924" s="71"/>
      <c r="C924" s="71"/>
      <c r="D924" s="84"/>
      <c r="E924" s="71"/>
      <c r="F924" s="70"/>
      <c r="G924" s="70"/>
      <c r="H924" s="70"/>
      <c r="I924" s="156"/>
    </row>
    <row r="925" spans="1:9" x14ac:dyDescent="0.25">
      <c r="A925" s="69"/>
      <c r="B925" s="69"/>
      <c r="C925" s="69"/>
      <c r="D925" s="84"/>
      <c r="E925" s="71"/>
      <c r="F925" s="70"/>
      <c r="G925" s="70"/>
      <c r="H925" s="70"/>
      <c r="I925" s="156"/>
    </row>
    <row r="926" spans="1:9" x14ac:dyDescent="0.25">
      <c r="A926" s="69"/>
      <c r="B926" s="69"/>
      <c r="C926" s="69"/>
      <c r="D926" s="84"/>
      <c r="E926" s="71"/>
      <c r="F926" s="70"/>
      <c r="G926" s="70"/>
      <c r="H926" s="70"/>
      <c r="I926" s="156"/>
    </row>
    <row r="927" spans="1:9" x14ac:dyDescent="0.25">
      <c r="A927" s="69"/>
      <c r="B927" s="69"/>
      <c r="C927" s="69"/>
      <c r="D927" s="84"/>
      <c r="E927" s="69"/>
      <c r="F927" s="70"/>
      <c r="G927" s="70"/>
      <c r="H927" s="70"/>
      <c r="I927" s="156"/>
    </row>
    <row r="928" spans="1:9" x14ac:dyDescent="0.25">
      <c r="A928" s="69"/>
      <c r="B928" s="69"/>
      <c r="C928" s="69"/>
      <c r="D928" s="84"/>
      <c r="E928" s="69"/>
      <c r="F928" s="70"/>
      <c r="G928" s="70"/>
      <c r="H928" s="70"/>
      <c r="I928" s="156"/>
    </row>
    <row r="929" spans="1:9" x14ac:dyDescent="0.25">
      <c r="A929" s="69"/>
      <c r="B929" s="69"/>
      <c r="C929" s="69"/>
      <c r="D929" s="84"/>
      <c r="E929" s="69"/>
      <c r="F929" s="70"/>
      <c r="G929" s="70"/>
      <c r="H929" s="70"/>
      <c r="I929" s="156"/>
    </row>
    <row r="930" spans="1:9" x14ac:dyDescent="0.25">
      <c r="A930" s="69"/>
      <c r="B930" s="69"/>
      <c r="C930" s="69"/>
      <c r="D930" s="84"/>
      <c r="E930" s="71"/>
      <c r="F930" s="70"/>
      <c r="G930" s="70"/>
      <c r="H930" s="70"/>
      <c r="I930" s="156"/>
    </row>
    <row r="931" spans="1:9" x14ac:dyDescent="0.25">
      <c r="A931" s="69"/>
      <c r="B931" s="69"/>
      <c r="C931" s="69"/>
      <c r="D931" s="84"/>
      <c r="E931" s="71"/>
      <c r="F931" s="70"/>
      <c r="G931" s="70"/>
      <c r="H931" s="70"/>
      <c r="I931" s="156"/>
    </row>
    <row r="932" spans="1:9" x14ac:dyDescent="0.25">
      <c r="A932" s="69"/>
      <c r="B932" s="69"/>
      <c r="C932" s="69"/>
      <c r="D932" s="84"/>
      <c r="E932" s="69"/>
      <c r="F932" s="70"/>
      <c r="G932" s="70"/>
      <c r="H932" s="70"/>
      <c r="I932" s="156"/>
    </row>
    <row r="933" spans="1:9" x14ac:dyDescent="0.25">
      <c r="A933" s="69"/>
      <c r="B933" s="69"/>
      <c r="C933" s="69"/>
      <c r="D933" s="84"/>
      <c r="E933" s="69"/>
      <c r="F933" s="70"/>
      <c r="G933" s="70"/>
      <c r="H933" s="70"/>
      <c r="I933" s="156"/>
    </row>
    <row r="934" spans="1:9" x14ac:dyDescent="0.25">
      <c r="A934" s="69"/>
      <c r="B934" s="69"/>
      <c r="C934" s="69"/>
      <c r="D934" s="84"/>
      <c r="E934" s="69"/>
      <c r="F934" s="70"/>
      <c r="G934" s="70"/>
      <c r="H934" s="70"/>
      <c r="I934" s="156"/>
    </row>
    <row r="935" spans="1:9" x14ac:dyDescent="0.25">
      <c r="A935" s="69"/>
      <c r="B935" s="71"/>
      <c r="C935" s="71"/>
      <c r="D935" s="84"/>
      <c r="E935" s="71"/>
      <c r="F935" s="70"/>
      <c r="G935" s="70"/>
      <c r="H935" s="70"/>
      <c r="I935" s="156"/>
    </row>
    <row r="936" spans="1:9" x14ac:dyDescent="0.25">
      <c r="A936" s="69"/>
      <c r="B936" s="71"/>
      <c r="C936" s="71"/>
      <c r="D936" s="84"/>
      <c r="E936" s="71"/>
      <c r="F936" s="70"/>
      <c r="G936" s="70"/>
      <c r="H936" s="70"/>
      <c r="I936" s="156"/>
    </row>
    <row r="937" spans="1:9" x14ac:dyDescent="0.25">
      <c r="A937" s="69"/>
      <c r="B937" s="71"/>
      <c r="C937" s="71"/>
      <c r="D937" s="84"/>
      <c r="E937" s="71"/>
      <c r="F937" s="70"/>
      <c r="G937" s="70"/>
      <c r="H937" s="70"/>
      <c r="I937" s="156"/>
    </row>
    <row r="938" spans="1:9" x14ac:dyDescent="0.25">
      <c r="A938" s="69"/>
      <c r="B938" s="69"/>
      <c r="C938" s="69"/>
      <c r="D938" s="84"/>
      <c r="E938" s="71"/>
      <c r="F938" s="70"/>
      <c r="G938" s="70"/>
      <c r="H938" s="70"/>
      <c r="I938" s="156"/>
    </row>
    <row r="939" spans="1:9" x14ac:dyDescent="0.25">
      <c r="A939" s="69"/>
      <c r="B939" s="69"/>
      <c r="C939" s="69"/>
      <c r="D939" s="84"/>
      <c r="E939" s="71"/>
      <c r="F939" s="70"/>
      <c r="G939" s="70"/>
      <c r="H939" s="70"/>
      <c r="I939" s="156"/>
    </row>
    <row r="940" spans="1:9" x14ac:dyDescent="0.25">
      <c r="A940" s="69"/>
      <c r="B940" s="69"/>
      <c r="C940" s="69"/>
      <c r="D940" s="84"/>
      <c r="E940" s="69"/>
      <c r="F940" s="70"/>
      <c r="G940" s="70"/>
      <c r="H940" s="70"/>
      <c r="I940" s="156"/>
    </row>
    <row r="941" spans="1:9" x14ac:dyDescent="0.25">
      <c r="A941" s="69"/>
      <c r="B941" s="69"/>
      <c r="C941" s="69"/>
      <c r="D941" s="84"/>
      <c r="E941" s="69"/>
      <c r="F941" s="70"/>
      <c r="G941" s="70"/>
      <c r="H941" s="70"/>
      <c r="I941" s="156"/>
    </row>
    <row r="942" spans="1:9" x14ac:dyDescent="0.25">
      <c r="A942" s="69"/>
      <c r="B942" s="69"/>
      <c r="C942" s="69"/>
      <c r="D942" s="84"/>
      <c r="E942" s="69"/>
      <c r="F942" s="70"/>
      <c r="G942" s="70"/>
      <c r="H942" s="70"/>
      <c r="I942" s="156"/>
    </row>
    <row r="943" spans="1:9" x14ac:dyDescent="0.25">
      <c r="A943" s="69"/>
      <c r="B943" s="71"/>
      <c r="C943" s="71"/>
      <c r="D943" s="84"/>
      <c r="E943" s="71"/>
      <c r="F943" s="70"/>
      <c r="G943" s="70"/>
      <c r="H943" s="70"/>
      <c r="I943" s="156"/>
    </row>
    <row r="944" spans="1:9" x14ac:dyDescent="0.25">
      <c r="A944" s="69"/>
      <c r="B944" s="69"/>
      <c r="C944" s="69"/>
      <c r="D944" s="84"/>
      <c r="E944" s="71"/>
      <c r="F944" s="70"/>
      <c r="G944" s="70"/>
      <c r="H944" s="70"/>
      <c r="I944" s="156"/>
    </row>
    <row r="945" spans="1:9" x14ac:dyDescent="0.25">
      <c r="A945" s="69"/>
      <c r="B945" s="69"/>
      <c r="C945" s="69"/>
      <c r="D945" s="84"/>
      <c r="E945" s="71"/>
      <c r="F945" s="70"/>
      <c r="G945" s="70"/>
      <c r="H945" s="70"/>
      <c r="I945" s="156"/>
    </row>
    <row r="946" spans="1:9" x14ac:dyDescent="0.25">
      <c r="A946" s="69"/>
      <c r="B946" s="69"/>
      <c r="C946" s="69"/>
      <c r="D946" s="84"/>
      <c r="E946" s="69"/>
      <c r="F946" s="70"/>
      <c r="G946" s="70"/>
      <c r="H946" s="70"/>
      <c r="I946" s="156"/>
    </row>
    <row r="947" spans="1:9" x14ac:dyDescent="0.25">
      <c r="A947" s="69"/>
      <c r="B947" s="69"/>
      <c r="C947" s="69"/>
      <c r="D947" s="84"/>
      <c r="E947" s="69"/>
      <c r="F947" s="70"/>
      <c r="G947" s="70"/>
      <c r="H947" s="70"/>
      <c r="I947" s="156"/>
    </row>
    <row r="948" spans="1:9" x14ac:dyDescent="0.25">
      <c r="A948" s="69"/>
      <c r="B948" s="69"/>
      <c r="C948" s="69"/>
      <c r="D948" s="84"/>
      <c r="E948" s="69"/>
      <c r="F948" s="70"/>
      <c r="G948" s="70"/>
      <c r="H948" s="70"/>
      <c r="I948" s="156"/>
    </row>
    <row r="949" spans="1:9" x14ac:dyDescent="0.25">
      <c r="A949" s="69"/>
      <c r="B949" s="69"/>
      <c r="C949" s="69"/>
      <c r="D949" s="84"/>
      <c r="E949" s="71"/>
      <c r="F949" s="70"/>
      <c r="G949" s="70"/>
      <c r="H949" s="70"/>
      <c r="I949" s="156"/>
    </row>
    <row r="950" spans="1:9" x14ac:dyDescent="0.25">
      <c r="A950" s="69"/>
      <c r="B950" s="69"/>
      <c r="C950" s="69"/>
      <c r="D950" s="84"/>
      <c r="E950" s="71"/>
      <c r="F950" s="70"/>
      <c r="G950" s="70"/>
      <c r="H950" s="70"/>
      <c r="I950" s="156"/>
    </row>
    <row r="951" spans="1:9" x14ac:dyDescent="0.25">
      <c r="A951" s="69"/>
      <c r="B951" s="69"/>
      <c r="C951" s="69"/>
      <c r="D951" s="84"/>
      <c r="E951" s="69"/>
      <c r="F951" s="70"/>
      <c r="G951" s="70"/>
      <c r="H951" s="70"/>
      <c r="I951" s="156"/>
    </row>
    <row r="952" spans="1:9" x14ac:dyDescent="0.25">
      <c r="A952" s="69"/>
      <c r="B952" s="69"/>
      <c r="C952" s="69"/>
      <c r="D952" s="84"/>
      <c r="E952" s="69"/>
      <c r="F952" s="70"/>
      <c r="G952" s="70"/>
      <c r="H952" s="70"/>
      <c r="I952" s="156"/>
    </row>
    <row r="953" spans="1:9" x14ac:dyDescent="0.25">
      <c r="A953" s="69"/>
      <c r="B953" s="69"/>
      <c r="C953" s="69"/>
      <c r="D953" s="84"/>
      <c r="E953" s="69"/>
      <c r="F953" s="70"/>
      <c r="G953" s="70"/>
      <c r="H953" s="70"/>
      <c r="I953" s="156"/>
    </row>
    <row r="954" spans="1:9" x14ac:dyDescent="0.25">
      <c r="A954" s="69"/>
      <c r="B954" s="71"/>
      <c r="C954" s="71"/>
      <c r="D954" s="84"/>
      <c r="E954" s="71"/>
      <c r="F954" s="70"/>
      <c r="G954" s="70"/>
      <c r="H954" s="70"/>
      <c r="I954" s="156"/>
    </row>
    <row r="955" spans="1:9" x14ac:dyDescent="0.25">
      <c r="A955" s="69"/>
      <c r="B955" s="71"/>
      <c r="C955" s="71"/>
      <c r="D955" s="84"/>
      <c r="E955" s="71"/>
      <c r="F955" s="70"/>
      <c r="G955" s="70"/>
      <c r="H955" s="70"/>
      <c r="I955" s="156"/>
    </row>
    <row r="956" spans="1:9" x14ac:dyDescent="0.25">
      <c r="A956" s="69"/>
      <c r="B956" s="71"/>
      <c r="C956" s="71"/>
      <c r="D956" s="84"/>
      <c r="E956" s="71"/>
      <c r="F956" s="70"/>
      <c r="G956" s="70"/>
      <c r="H956" s="70"/>
      <c r="I956" s="156"/>
    </row>
    <row r="957" spans="1:9" x14ac:dyDescent="0.25">
      <c r="A957" s="69"/>
      <c r="B957" s="69"/>
      <c r="C957" s="69"/>
      <c r="D957" s="84"/>
      <c r="E957" s="71"/>
      <c r="F957" s="70"/>
      <c r="G957" s="70"/>
      <c r="H957" s="70"/>
      <c r="I957" s="156"/>
    </row>
    <row r="958" spans="1:9" x14ac:dyDescent="0.25">
      <c r="A958" s="69"/>
      <c r="B958" s="69"/>
      <c r="C958" s="69"/>
      <c r="D958" s="84"/>
      <c r="E958" s="71"/>
      <c r="F958" s="70"/>
      <c r="G958" s="70"/>
      <c r="H958" s="70"/>
      <c r="I958" s="156"/>
    </row>
    <row r="959" spans="1:9" x14ac:dyDescent="0.25">
      <c r="A959" s="69"/>
      <c r="B959" s="69"/>
      <c r="C959" s="69"/>
      <c r="D959" s="84"/>
      <c r="E959" s="69"/>
      <c r="F959" s="70"/>
      <c r="G959" s="70"/>
      <c r="H959" s="70"/>
      <c r="I959" s="156"/>
    </row>
    <row r="960" spans="1:9" x14ac:dyDescent="0.25">
      <c r="A960" s="69"/>
      <c r="B960" s="69"/>
      <c r="C960" s="69"/>
      <c r="D960" s="84"/>
      <c r="E960" s="69"/>
      <c r="F960" s="70"/>
      <c r="G960" s="70"/>
      <c r="H960" s="70"/>
      <c r="I960" s="156"/>
    </row>
    <row r="961" spans="1:9" x14ac:dyDescent="0.25">
      <c r="A961" s="69"/>
      <c r="B961" s="69"/>
      <c r="C961" s="69"/>
      <c r="D961" s="84"/>
      <c r="E961" s="69"/>
      <c r="F961" s="70"/>
      <c r="G961" s="70"/>
      <c r="H961" s="70"/>
      <c r="I961" s="156"/>
    </row>
    <row r="962" spans="1:9" x14ac:dyDescent="0.25">
      <c r="A962" s="69"/>
      <c r="B962" s="71"/>
      <c r="C962" s="71"/>
      <c r="D962" s="84"/>
      <c r="E962" s="71"/>
      <c r="F962" s="70"/>
      <c r="G962" s="70"/>
      <c r="H962" s="70"/>
      <c r="I962" s="156"/>
    </row>
    <row r="963" spans="1:9" x14ac:dyDescent="0.25">
      <c r="A963" s="69"/>
      <c r="B963" s="69"/>
      <c r="C963" s="69"/>
      <c r="D963" s="84"/>
      <c r="E963" s="71"/>
      <c r="F963" s="70"/>
      <c r="G963" s="70"/>
      <c r="H963" s="70"/>
      <c r="I963" s="156"/>
    </row>
    <row r="964" spans="1:9" x14ac:dyDescent="0.25">
      <c r="A964" s="69"/>
      <c r="B964" s="69"/>
      <c r="C964" s="69"/>
      <c r="D964" s="84"/>
      <c r="E964" s="71"/>
      <c r="F964" s="70"/>
      <c r="G964" s="70"/>
      <c r="H964" s="70"/>
      <c r="I964" s="156"/>
    </row>
    <row r="965" spans="1:9" x14ac:dyDescent="0.25">
      <c r="A965" s="69"/>
      <c r="B965" s="69"/>
      <c r="C965" s="69"/>
      <c r="D965" s="84"/>
      <c r="E965" s="69"/>
      <c r="F965" s="70"/>
      <c r="G965" s="70"/>
      <c r="H965" s="70"/>
      <c r="I965" s="156"/>
    </row>
    <row r="966" spans="1:9" x14ac:dyDescent="0.25">
      <c r="A966" s="69"/>
      <c r="B966" s="69"/>
      <c r="C966" s="69"/>
      <c r="D966" s="84"/>
      <c r="E966" s="69"/>
      <c r="F966" s="70"/>
      <c r="G966" s="70"/>
      <c r="H966" s="70"/>
      <c r="I966" s="156"/>
    </row>
    <row r="967" spans="1:9" x14ac:dyDescent="0.25">
      <c r="A967" s="69"/>
      <c r="B967" s="69"/>
      <c r="C967" s="69"/>
      <c r="D967" s="84"/>
      <c r="E967" s="69"/>
      <c r="F967" s="70"/>
      <c r="G967" s="70"/>
      <c r="H967" s="70"/>
      <c r="I967" s="156"/>
    </row>
    <row r="968" spans="1:9" x14ac:dyDescent="0.25">
      <c r="A968" s="69"/>
      <c r="B968" s="69"/>
      <c r="C968" s="69"/>
      <c r="D968" s="84"/>
      <c r="E968" s="71"/>
      <c r="F968" s="70"/>
      <c r="G968" s="70"/>
      <c r="H968" s="70"/>
      <c r="I968" s="156"/>
    </row>
    <row r="969" spans="1:9" x14ac:dyDescent="0.25">
      <c r="A969" s="69"/>
      <c r="B969" s="69"/>
      <c r="C969" s="69"/>
      <c r="D969" s="84"/>
      <c r="E969" s="69"/>
      <c r="F969" s="70"/>
      <c r="G969" s="70"/>
      <c r="H969" s="70"/>
      <c r="I969" s="156"/>
    </row>
    <row r="970" spans="1:9" x14ac:dyDescent="0.25">
      <c r="A970" s="69"/>
      <c r="B970" s="69"/>
      <c r="C970" s="69"/>
      <c r="D970" s="84"/>
      <c r="E970" s="69"/>
      <c r="F970" s="70"/>
      <c r="G970" s="70"/>
      <c r="H970" s="70"/>
      <c r="I970" s="156"/>
    </row>
    <row r="971" spans="1:9" x14ac:dyDescent="0.25">
      <c r="A971" s="69"/>
      <c r="B971" s="69"/>
      <c r="C971" s="69"/>
      <c r="D971" s="84"/>
      <c r="E971" s="69"/>
      <c r="F971" s="70"/>
      <c r="G971" s="70"/>
      <c r="H971" s="70"/>
      <c r="I971" s="156"/>
    </row>
    <row r="972" spans="1:9" x14ac:dyDescent="0.25">
      <c r="A972" s="69"/>
      <c r="B972" s="71"/>
      <c r="C972" s="71"/>
      <c r="D972" s="84"/>
      <c r="E972" s="71"/>
      <c r="F972" s="70"/>
      <c r="G972" s="70"/>
      <c r="H972" s="70"/>
      <c r="I972" s="156"/>
    </row>
    <row r="973" spans="1:9" x14ac:dyDescent="0.25">
      <c r="A973" s="69"/>
      <c r="B973" s="71"/>
      <c r="C973" s="71"/>
      <c r="D973" s="84"/>
      <c r="E973" s="71"/>
      <c r="F973" s="70"/>
      <c r="G973" s="70"/>
      <c r="H973" s="70"/>
      <c r="I973" s="156"/>
    </row>
    <row r="974" spans="1:9" x14ac:dyDescent="0.25">
      <c r="A974" s="69"/>
      <c r="B974" s="69"/>
      <c r="C974" s="69"/>
      <c r="D974" s="84"/>
      <c r="E974" s="71"/>
      <c r="F974" s="70"/>
      <c r="G974" s="70"/>
      <c r="H974" s="70"/>
      <c r="I974" s="156"/>
    </row>
    <row r="975" spans="1:9" x14ac:dyDescent="0.25">
      <c r="A975" s="69"/>
      <c r="B975" s="69"/>
      <c r="C975" s="69"/>
      <c r="D975" s="84"/>
      <c r="E975" s="71"/>
      <c r="F975" s="70"/>
      <c r="G975" s="70"/>
      <c r="H975" s="70"/>
      <c r="I975" s="156"/>
    </row>
    <row r="976" spans="1:9" x14ac:dyDescent="0.25">
      <c r="A976" s="69"/>
      <c r="B976" s="69"/>
      <c r="C976" s="69"/>
      <c r="D976" s="84"/>
      <c r="E976" s="69"/>
      <c r="F976" s="70"/>
      <c r="G976" s="70"/>
      <c r="H976" s="70"/>
      <c r="I976" s="156"/>
    </row>
    <row r="977" spans="1:9" x14ac:dyDescent="0.25">
      <c r="A977" s="69"/>
      <c r="B977" s="69"/>
      <c r="C977" s="69"/>
      <c r="D977" s="84"/>
      <c r="E977" s="69"/>
      <c r="F977" s="70"/>
      <c r="G977" s="70"/>
      <c r="H977" s="70"/>
      <c r="I977" s="156"/>
    </row>
    <row r="978" spans="1:9" x14ac:dyDescent="0.25">
      <c r="A978" s="69"/>
      <c r="B978" s="69"/>
      <c r="C978" s="69"/>
      <c r="D978" s="84"/>
      <c r="E978" s="69"/>
      <c r="F978" s="70"/>
      <c r="G978" s="70"/>
      <c r="H978" s="70"/>
      <c r="I978" s="156"/>
    </row>
    <row r="979" spans="1:9" x14ac:dyDescent="0.25">
      <c r="A979" s="69"/>
      <c r="B979" s="71"/>
      <c r="C979" s="71"/>
      <c r="D979" s="84"/>
      <c r="E979" s="71"/>
      <c r="F979" s="70"/>
      <c r="G979" s="70"/>
      <c r="H979" s="70"/>
      <c r="I979" s="156"/>
    </row>
    <row r="980" spans="1:9" x14ac:dyDescent="0.25">
      <c r="A980" s="69"/>
      <c r="B980" s="71"/>
      <c r="C980" s="71"/>
      <c r="D980" s="84"/>
      <c r="E980" s="71"/>
      <c r="F980" s="70"/>
      <c r="G980" s="70"/>
      <c r="H980" s="70"/>
      <c r="I980" s="156"/>
    </row>
    <row r="981" spans="1:9" x14ac:dyDescent="0.25">
      <c r="A981" s="69"/>
      <c r="B981" s="71"/>
      <c r="C981" s="71"/>
      <c r="D981" s="84"/>
      <c r="E981" s="71"/>
      <c r="F981" s="70"/>
      <c r="G981" s="70"/>
      <c r="H981" s="70"/>
      <c r="I981" s="156"/>
    </row>
    <row r="982" spans="1:9" x14ac:dyDescent="0.25">
      <c r="A982" s="69"/>
      <c r="B982" s="69"/>
      <c r="C982" s="69"/>
      <c r="D982" s="84"/>
      <c r="E982" s="71"/>
      <c r="F982" s="70"/>
      <c r="G982" s="70"/>
      <c r="H982" s="70"/>
      <c r="I982" s="156"/>
    </row>
    <row r="983" spans="1:9" x14ac:dyDescent="0.25">
      <c r="A983" s="69"/>
      <c r="B983" s="69"/>
      <c r="C983" s="69"/>
      <c r="D983" s="84"/>
      <c r="E983" s="71"/>
      <c r="F983" s="70"/>
      <c r="G983" s="70"/>
      <c r="H983" s="70"/>
      <c r="I983" s="156"/>
    </row>
    <row r="984" spans="1:9" x14ac:dyDescent="0.25">
      <c r="A984" s="69"/>
      <c r="B984" s="69"/>
      <c r="C984" s="69"/>
      <c r="D984" s="84"/>
      <c r="E984" s="69"/>
      <c r="F984" s="70"/>
      <c r="G984" s="70"/>
      <c r="H984" s="70"/>
      <c r="I984" s="156"/>
    </row>
    <row r="985" spans="1:9" x14ac:dyDescent="0.25">
      <c r="A985" s="69"/>
      <c r="B985" s="69"/>
      <c r="C985" s="69"/>
      <c r="D985" s="84"/>
      <c r="E985" s="69"/>
      <c r="F985" s="70"/>
      <c r="G985" s="70"/>
      <c r="H985" s="70"/>
      <c r="I985" s="156"/>
    </row>
    <row r="986" spans="1:9" x14ac:dyDescent="0.25">
      <c r="A986" s="69"/>
      <c r="B986" s="69"/>
      <c r="C986" s="69"/>
      <c r="D986" s="84"/>
      <c r="E986" s="69"/>
      <c r="F986" s="70"/>
      <c r="G986" s="70"/>
      <c r="H986" s="70"/>
      <c r="I986" s="156"/>
    </row>
    <row r="987" spans="1:9" x14ac:dyDescent="0.25">
      <c r="A987" s="69"/>
      <c r="B987" s="69"/>
      <c r="C987" s="69"/>
      <c r="D987" s="84"/>
      <c r="E987" s="71"/>
      <c r="F987" s="70"/>
      <c r="G987" s="70"/>
      <c r="H987" s="70"/>
      <c r="I987" s="156"/>
    </row>
    <row r="988" spans="1:9" x14ac:dyDescent="0.25">
      <c r="A988" s="69"/>
      <c r="B988" s="69"/>
      <c r="C988" s="69"/>
      <c r="D988" s="84"/>
      <c r="E988" s="69"/>
      <c r="F988" s="70"/>
      <c r="G988" s="70"/>
      <c r="H988" s="70"/>
      <c r="I988" s="156"/>
    </row>
    <row r="989" spans="1:9" x14ac:dyDescent="0.25">
      <c r="A989" s="69"/>
      <c r="B989" s="69"/>
      <c r="C989" s="69"/>
      <c r="D989" s="84"/>
      <c r="E989" s="69"/>
      <c r="F989" s="70"/>
      <c r="G989" s="70"/>
      <c r="H989" s="70"/>
      <c r="I989" s="156"/>
    </row>
    <row r="990" spans="1:9" x14ac:dyDescent="0.25">
      <c r="A990" s="69"/>
      <c r="B990" s="69"/>
      <c r="C990" s="69"/>
      <c r="D990" s="84"/>
      <c r="E990" s="69"/>
      <c r="F990" s="70"/>
      <c r="G990" s="70"/>
      <c r="H990" s="70"/>
      <c r="I990" s="156"/>
    </row>
    <row r="991" spans="1:9" x14ac:dyDescent="0.25">
      <c r="A991" s="69"/>
      <c r="B991" s="69"/>
      <c r="C991" s="69"/>
      <c r="D991" s="84"/>
      <c r="E991" s="69"/>
      <c r="F991" s="70"/>
      <c r="G991" s="70"/>
      <c r="H991" s="70"/>
      <c r="I991" s="156"/>
    </row>
    <row r="992" spans="1:9" x14ac:dyDescent="0.25">
      <c r="A992" s="69"/>
      <c r="B992" s="69"/>
      <c r="C992" s="69"/>
      <c r="D992" s="84"/>
      <c r="E992" s="69"/>
      <c r="F992" s="70"/>
      <c r="G992" s="70"/>
      <c r="H992" s="70"/>
      <c r="I992" s="156"/>
    </row>
    <row r="993" spans="1:9" x14ac:dyDescent="0.25">
      <c r="A993" s="69"/>
      <c r="B993" s="69"/>
      <c r="C993" s="69"/>
      <c r="D993" s="84"/>
      <c r="E993" s="69"/>
      <c r="F993" s="70"/>
      <c r="G993" s="70"/>
      <c r="H993" s="70"/>
      <c r="I993" s="156"/>
    </row>
    <row r="994" spans="1:9" x14ac:dyDescent="0.25">
      <c r="A994" s="69"/>
      <c r="B994" s="69"/>
      <c r="C994" s="69"/>
      <c r="D994" s="84"/>
      <c r="E994" s="69"/>
      <c r="F994" s="70"/>
      <c r="G994" s="70"/>
      <c r="H994" s="70"/>
      <c r="I994" s="156"/>
    </row>
    <row r="995" spans="1:9" x14ac:dyDescent="0.25">
      <c r="A995" s="69"/>
      <c r="B995" s="69"/>
      <c r="C995" s="69"/>
      <c r="D995" s="84"/>
      <c r="E995" s="69"/>
      <c r="F995" s="70"/>
      <c r="G995" s="70"/>
      <c r="H995" s="70"/>
      <c r="I995" s="156"/>
    </row>
    <row r="996" spans="1:9" x14ac:dyDescent="0.25">
      <c r="A996" s="69"/>
      <c r="B996" s="69"/>
      <c r="C996" s="69"/>
      <c r="D996" s="84"/>
      <c r="E996" s="69"/>
      <c r="F996" s="70"/>
      <c r="G996" s="70"/>
      <c r="H996" s="70"/>
      <c r="I996" s="156"/>
    </row>
    <row r="997" spans="1:9" x14ac:dyDescent="0.25">
      <c r="A997" s="69"/>
      <c r="B997" s="69"/>
      <c r="C997" s="69"/>
      <c r="D997" s="84"/>
      <c r="E997" s="71"/>
      <c r="F997" s="70"/>
      <c r="G997" s="70"/>
      <c r="H997" s="70"/>
      <c r="I997" s="156"/>
    </row>
    <row r="998" spans="1:9" x14ac:dyDescent="0.25">
      <c r="A998" s="69"/>
      <c r="B998" s="69"/>
      <c r="C998" s="69"/>
      <c r="D998" s="84"/>
      <c r="E998" s="71"/>
      <c r="F998" s="70"/>
      <c r="G998" s="70"/>
      <c r="H998" s="70"/>
      <c r="I998" s="156"/>
    </row>
    <row r="999" spans="1:9" x14ac:dyDescent="0.25">
      <c r="A999" s="69"/>
      <c r="B999" s="69"/>
      <c r="C999" s="69"/>
      <c r="D999" s="84"/>
      <c r="E999" s="69"/>
      <c r="F999" s="70"/>
      <c r="G999" s="70"/>
      <c r="H999" s="70"/>
      <c r="I999" s="156"/>
    </row>
    <row r="1000" spans="1:9" x14ac:dyDescent="0.25">
      <c r="A1000" s="69"/>
      <c r="B1000" s="69"/>
      <c r="C1000" s="69"/>
      <c r="D1000" s="84"/>
      <c r="E1000" s="69"/>
      <c r="F1000" s="70"/>
      <c r="G1000" s="70"/>
      <c r="H1000" s="70"/>
      <c r="I1000" s="156"/>
    </row>
    <row r="1001" spans="1:9" x14ac:dyDescent="0.25">
      <c r="A1001" s="69"/>
      <c r="B1001" s="69"/>
      <c r="C1001" s="69"/>
      <c r="D1001" s="84"/>
      <c r="E1001" s="69"/>
      <c r="F1001" s="70"/>
      <c r="G1001" s="70"/>
      <c r="H1001" s="70"/>
      <c r="I1001" s="156"/>
    </row>
    <row r="1002" spans="1:9" x14ac:dyDescent="0.25">
      <c r="A1002" s="69"/>
      <c r="B1002" s="71"/>
      <c r="C1002" s="71"/>
      <c r="D1002" s="84"/>
      <c r="E1002" s="71"/>
      <c r="F1002" s="70"/>
      <c r="G1002" s="70"/>
      <c r="H1002" s="70"/>
      <c r="I1002" s="156"/>
    </row>
    <row r="1003" spans="1:9" x14ac:dyDescent="0.25">
      <c r="A1003" s="69"/>
      <c r="B1003" s="71"/>
      <c r="C1003" s="71"/>
      <c r="D1003" s="84"/>
      <c r="E1003" s="71"/>
      <c r="F1003" s="70"/>
      <c r="G1003" s="70"/>
      <c r="H1003" s="70"/>
      <c r="I1003" s="156"/>
    </row>
    <row r="1004" spans="1:9" x14ac:dyDescent="0.25">
      <c r="A1004" s="69"/>
      <c r="B1004" s="71"/>
      <c r="C1004" s="71"/>
      <c r="D1004" s="84"/>
      <c r="E1004" s="71"/>
      <c r="F1004" s="70"/>
      <c r="G1004" s="70"/>
      <c r="H1004" s="70"/>
      <c r="I1004" s="156"/>
    </row>
    <row r="1005" spans="1:9" x14ac:dyDescent="0.25">
      <c r="A1005" s="69"/>
      <c r="B1005" s="69"/>
      <c r="C1005" s="69"/>
      <c r="D1005" s="84"/>
      <c r="E1005" s="71"/>
      <c r="F1005" s="70"/>
      <c r="G1005" s="70"/>
      <c r="H1005" s="70"/>
      <c r="I1005" s="156"/>
    </row>
    <row r="1006" spans="1:9" x14ac:dyDescent="0.25">
      <c r="A1006" s="69"/>
      <c r="B1006" s="69"/>
      <c r="C1006" s="69"/>
      <c r="D1006" s="84"/>
      <c r="E1006" s="71"/>
      <c r="F1006" s="70"/>
      <c r="G1006" s="70"/>
      <c r="H1006" s="70"/>
      <c r="I1006" s="156"/>
    </row>
    <row r="1007" spans="1:9" x14ac:dyDescent="0.25">
      <c r="A1007" s="69"/>
      <c r="B1007" s="69"/>
      <c r="C1007" s="69"/>
      <c r="D1007" s="84"/>
      <c r="E1007" s="69"/>
      <c r="F1007" s="70"/>
      <c r="G1007" s="70"/>
      <c r="H1007" s="70"/>
      <c r="I1007" s="156"/>
    </row>
    <row r="1008" spans="1:9" x14ac:dyDescent="0.25">
      <c r="A1008" s="69"/>
      <c r="B1008" s="69"/>
      <c r="C1008" s="69"/>
      <c r="D1008" s="84"/>
      <c r="E1008" s="69"/>
      <c r="F1008" s="70"/>
      <c r="G1008" s="70"/>
      <c r="H1008" s="70"/>
      <c r="I1008" s="156"/>
    </row>
    <row r="1009" spans="1:9" x14ac:dyDescent="0.25">
      <c r="A1009" s="69"/>
      <c r="B1009" s="69"/>
      <c r="C1009" s="69"/>
      <c r="D1009" s="84"/>
      <c r="E1009" s="69"/>
      <c r="F1009" s="70"/>
      <c r="G1009" s="70"/>
      <c r="H1009" s="70"/>
      <c r="I1009" s="156"/>
    </row>
    <row r="1010" spans="1:9" x14ac:dyDescent="0.25">
      <c r="A1010" s="69"/>
      <c r="B1010" s="69"/>
      <c r="C1010" s="69"/>
      <c r="D1010" s="84"/>
      <c r="E1010" s="71"/>
      <c r="F1010" s="70"/>
      <c r="G1010" s="70"/>
      <c r="H1010" s="70"/>
      <c r="I1010" s="156"/>
    </row>
    <row r="1011" spans="1:9" x14ac:dyDescent="0.25">
      <c r="A1011" s="69"/>
      <c r="B1011" s="69"/>
      <c r="C1011" s="69"/>
      <c r="D1011" s="84"/>
      <c r="E1011" s="69"/>
      <c r="F1011" s="70"/>
      <c r="G1011" s="70"/>
      <c r="H1011" s="70"/>
      <c r="I1011" s="156"/>
    </row>
    <row r="1012" spans="1:9" x14ac:dyDescent="0.25">
      <c r="A1012" s="69"/>
      <c r="B1012" s="69"/>
      <c r="C1012" s="69"/>
      <c r="D1012" s="84"/>
      <c r="E1012" s="69"/>
      <c r="F1012" s="70"/>
      <c r="G1012" s="70"/>
      <c r="H1012" s="70"/>
      <c r="I1012" s="156"/>
    </row>
    <row r="1013" spans="1:9" x14ac:dyDescent="0.25">
      <c r="A1013" s="69"/>
      <c r="B1013" s="69"/>
      <c r="C1013" s="69"/>
      <c r="D1013" s="84"/>
      <c r="E1013" s="69"/>
      <c r="F1013" s="70"/>
      <c r="G1013" s="70"/>
      <c r="H1013" s="70"/>
      <c r="I1013" s="156"/>
    </row>
    <row r="1014" spans="1:9" x14ac:dyDescent="0.25">
      <c r="A1014" s="69"/>
      <c r="B1014" s="69"/>
      <c r="C1014" s="69"/>
      <c r="D1014" s="84"/>
      <c r="E1014" s="69"/>
      <c r="F1014" s="70"/>
      <c r="G1014" s="70"/>
      <c r="H1014" s="70"/>
      <c r="I1014" s="156"/>
    </row>
    <row r="1015" spans="1:9" x14ac:dyDescent="0.25">
      <c r="A1015" s="69"/>
      <c r="B1015" s="69"/>
      <c r="C1015" s="69"/>
      <c r="D1015" s="84"/>
      <c r="E1015" s="69"/>
      <c r="F1015" s="70"/>
      <c r="G1015" s="70"/>
      <c r="H1015" s="70"/>
      <c r="I1015" s="156"/>
    </row>
    <row r="1016" spans="1:9" x14ac:dyDescent="0.25">
      <c r="A1016" s="69"/>
      <c r="B1016" s="69"/>
      <c r="C1016" s="69"/>
      <c r="D1016" s="84"/>
      <c r="E1016" s="69"/>
      <c r="F1016" s="70"/>
      <c r="G1016" s="70"/>
      <c r="H1016" s="70"/>
      <c r="I1016" s="156"/>
    </row>
    <row r="1017" spans="1:9" x14ac:dyDescent="0.25">
      <c r="A1017" s="69"/>
      <c r="B1017" s="69"/>
      <c r="C1017" s="69"/>
      <c r="D1017" s="84"/>
      <c r="E1017" s="69"/>
      <c r="F1017" s="70"/>
      <c r="G1017" s="70"/>
      <c r="H1017" s="70"/>
      <c r="I1017" s="156"/>
    </row>
    <row r="1018" spans="1:9" x14ac:dyDescent="0.25">
      <c r="A1018" s="69"/>
      <c r="B1018" s="69"/>
      <c r="C1018" s="69"/>
      <c r="D1018" s="84"/>
      <c r="E1018" s="69"/>
      <c r="F1018" s="70"/>
      <c r="G1018" s="70"/>
      <c r="H1018" s="70"/>
      <c r="I1018" s="156"/>
    </row>
    <row r="1019" spans="1:9" x14ac:dyDescent="0.25">
      <c r="A1019" s="69"/>
      <c r="B1019" s="69"/>
      <c r="C1019" s="69"/>
      <c r="D1019" s="84"/>
      <c r="E1019" s="69"/>
      <c r="F1019" s="70"/>
      <c r="G1019" s="70"/>
      <c r="H1019" s="70"/>
      <c r="I1019" s="156"/>
    </row>
    <row r="1020" spans="1:9" x14ac:dyDescent="0.25">
      <c r="A1020" s="69"/>
      <c r="B1020" s="69"/>
      <c r="C1020" s="69"/>
      <c r="D1020" s="84"/>
      <c r="E1020" s="69"/>
      <c r="F1020" s="70"/>
      <c r="G1020" s="70"/>
      <c r="H1020" s="70"/>
      <c r="I1020" s="156"/>
    </row>
    <row r="1021" spans="1:9" x14ac:dyDescent="0.25">
      <c r="A1021" s="69"/>
      <c r="B1021" s="69"/>
      <c r="C1021" s="69"/>
      <c r="D1021" s="84"/>
      <c r="E1021" s="69"/>
      <c r="F1021" s="70"/>
      <c r="G1021" s="70"/>
      <c r="H1021" s="70"/>
      <c r="I1021" s="156"/>
    </row>
    <row r="1022" spans="1:9" x14ac:dyDescent="0.25">
      <c r="A1022" s="69"/>
      <c r="B1022" s="69"/>
      <c r="C1022" s="69"/>
      <c r="D1022" s="84"/>
      <c r="E1022" s="69"/>
      <c r="F1022" s="70"/>
      <c r="G1022" s="70"/>
      <c r="H1022" s="70"/>
      <c r="I1022" s="156"/>
    </row>
    <row r="1023" spans="1:9" x14ac:dyDescent="0.25">
      <c r="A1023" s="69"/>
      <c r="B1023" s="69"/>
      <c r="C1023" s="69"/>
      <c r="D1023" s="84"/>
      <c r="E1023" s="71"/>
      <c r="F1023" s="70"/>
      <c r="G1023" s="70"/>
      <c r="H1023" s="70"/>
      <c r="I1023" s="156"/>
    </row>
    <row r="1024" spans="1:9" x14ac:dyDescent="0.25">
      <c r="A1024" s="69"/>
      <c r="B1024" s="69"/>
      <c r="C1024" s="69"/>
      <c r="D1024" s="84"/>
      <c r="E1024" s="71"/>
      <c r="F1024" s="70"/>
      <c r="G1024" s="70"/>
      <c r="H1024" s="70"/>
      <c r="I1024" s="156"/>
    </row>
    <row r="1025" spans="1:9" x14ac:dyDescent="0.25">
      <c r="A1025" s="69"/>
      <c r="B1025" s="69"/>
      <c r="C1025" s="69"/>
      <c r="D1025" s="84"/>
      <c r="E1025" s="69"/>
      <c r="F1025" s="70"/>
      <c r="G1025" s="70"/>
      <c r="H1025" s="70"/>
      <c r="I1025" s="156"/>
    </row>
    <row r="1026" spans="1:9" x14ac:dyDescent="0.25">
      <c r="A1026" s="69"/>
      <c r="B1026" s="69"/>
      <c r="C1026" s="69"/>
      <c r="D1026" s="84"/>
      <c r="E1026" s="69"/>
      <c r="F1026" s="70"/>
      <c r="G1026" s="70"/>
      <c r="H1026" s="70"/>
      <c r="I1026" s="156"/>
    </row>
    <row r="1027" spans="1:9" x14ac:dyDescent="0.25">
      <c r="A1027" s="69"/>
      <c r="B1027" s="69"/>
      <c r="C1027" s="69"/>
      <c r="D1027" s="84"/>
      <c r="E1027" s="69"/>
      <c r="F1027" s="70"/>
      <c r="G1027" s="70"/>
      <c r="H1027" s="70"/>
      <c r="I1027" s="156"/>
    </row>
    <row r="1028" spans="1:9" x14ac:dyDescent="0.25">
      <c r="A1028" s="69"/>
      <c r="B1028" s="71"/>
      <c r="C1028" s="71"/>
      <c r="D1028" s="84"/>
      <c r="E1028" s="71"/>
      <c r="F1028" s="70"/>
      <c r="G1028" s="70"/>
      <c r="H1028" s="70"/>
      <c r="I1028" s="156"/>
    </row>
    <row r="1029" spans="1:9" x14ac:dyDescent="0.25">
      <c r="A1029" s="69"/>
      <c r="B1029" s="71"/>
      <c r="C1029" s="71"/>
      <c r="D1029" s="84"/>
      <c r="E1029" s="71"/>
      <c r="F1029" s="70"/>
      <c r="G1029" s="70"/>
      <c r="H1029" s="70"/>
      <c r="I1029" s="156"/>
    </row>
    <row r="1030" spans="1:9" x14ac:dyDescent="0.25">
      <c r="A1030" s="69"/>
      <c r="B1030" s="71"/>
      <c r="C1030" s="71"/>
      <c r="D1030" s="84"/>
      <c r="E1030" s="71"/>
      <c r="F1030" s="70"/>
      <c r="G1030" s="70"/>
      <c r="H1030" s="70"/>
      <c r="I1030" s="156"/>
    </row>
    <row r="1031" spans="1:9" x14ac:dyDescent="0.25">
      <c r="A1031" s="69"/>
      <c r="B1031" s="69"/>
      <c r="C1031" s="69"/>
      <c r="D1031" s="84"/>
      <c r="E1031" s="71"/>
      <c r="F1031" s="70"/>
      <c r="G1031" s="70"/>
      <c r="H1031" s="70"/>
      <c r="I1031" s="156"/>
    </row>
    <row r="1032" spans="1:9" x14ac:dyDescent="0.25">
      <c r="A1032" s="69"/>
      <c r="B1032" s="69"/>
      <c r="C1032" s="69"/>
      <c r="D1032" s="84"/>
      <c r="E1032" s="71"/>
      <c r="F1032" s="70"/>
      <c r="G1032" s="70"/>
      <c r="H1032" s="70"/>
      <c r="I1032" s="156"/>
    </row>
    <row r="1033" spans="1:9" x14ac:dyDescent="0.25">
      <c r="A1033" s="69"/>
      <c r="B1033" s="69"/>
      <c r="C1033" s="69"/>
      <c r="D1033" s="84"/>
      <c r="E1033" s="69"/>
      <c r="F1033" s="70"/>
      <c r="G1033" s="70"/>
      <c r="H1033" s="70"/>
      <c r="I1033" s="156"/>
    </row>
    <row r="1034" spans="1:9" x14ac:dyDescent="0.25">
      <c r="A1034" s="69"/>
      <c r="B1034" s="69"/>
      <c r="C1034" s="69"/>
      <c r="D1034" s="84"/>
      <c r="E1034" s="69"/>
      <c r="F1034" s="70"/>
      <c r="G1034" s="70"/>
      <c r="H1034" s="70"/>
      <c r="I1034" s="156"/>
    </row>
    <row r="1035" spans="1:9" x14ac:dyDescent="0.25">
      <c r="A1035" s="69"/>
      <c r="B1035" s="69"/>
      <c r="C1035" s="69"/>
      <c r="D1035" s="84"/>
      <c r="E1035" s="69"/>
      <c r="F1035" s="70"/>
      <c r="G1035" s="70"/>
      <c r="H1035" s="70"/>
      <c r="I1035" s="156"/>
    </row>
    <row r="1036" spans="1:9" x14ac:dyDescent="0.25">
      <c r="A1036" s="69"/>
      <c r="B1036" s="71"/>
      <c r="C1036" s="71"/>
      <c r="D1036" s="84"/>
      <c r="E1036" s="71"/>
      <c r="F1036" s="70"/>
      <c r="G1036" s="70"/>
      <c r="H1036" s="70"/>
      <c r="I1036" s="156"/>
    </row>
    <row r="1037" spans="1:9" x14ac:dyDescent="0.25">
      <c r="A1037" s="69"/>
      <c r="B1037" s="71"/>
      <c r="C1037" s="71"/>
      <c r="D1037" s="84"/>
      <c r="E1037" s="71"/>
      <c r="F1037" s="70"/>
      <c r="G1037" s="70"/>
      <c r="H1037" s="70"/>
      <c r="I1037" s="156"/>
    </row>
    <row r="1038" spans="1:9" x14ac:dyDescent="0.25">
      <c r="A1038" s="69"/>
      <c r="B1038" s="71"/>
      <c r="C1038" s="71"/>
      <c r="D1038" s="84"/>
      <c r="E1038" s="71"/>
      <c r="F1038" s="70"/>
      <c r="G1038" s="70"/>
      <c r="H1038" s="70"/>
      <c r="I1038" s="156"/>
    </row>
    <row r="1039" spans="1:9" x14ac:dyDescent="0.25">
      <c r="A1039" s="69"/>
      <c r="B1039" s="69"/>
      <c r="C1039" s="69"/>
      <c r="D1039" s="84"/>
      <c r="E1039" s="71"/>
      <c r="F1039" s="70"/>
      <c r="G1039" s="70"/>
      <c r="H1039" s="70"/>
      <c r="I1039" s="156"/>
    </row>
    <row r="1040" spans="1:9" x14ac:dyDescent="0.25">
      <c r="A1040" s="69"/>
      <c r="B1040" s="69"/>
      <c r="C1040" s="69"/>
      <c r="D1040" s="84"/>
      <c r="E1040" s="71"/>
      <c r="F1040" s="70"/>
      <c r="G1040" s="70"/>
      <c r="H1040" s="70"/>
      <c r="I1040" s="156"/>
    </row>
    <row r="1041" spans="1:9" x14ac:dyDescent="0.25">
      <c r="A1041" s="69"/>
      <c r="B1041" s="69"/>
      <c r="C1041" s="69"/>
      <c r="D1041" s="84"/>
      <c r="E1041" s="69"/>
      <c r="F1041" s="70"/>
      <c r="G1041" s="70"/>
      <c r="H1041" s="70"/>
      <c r="I1041" s="156"/>
    </row>
    <row r="1042" spans="1:9" x14ac:dyDescent="0.25">
      <c r="A1042" s="69"/>
      <c r="B1042" s="69"/>
      <c r="C1042" s="69"/>
      <c r="D1042" s="84"/>
      <c r="E1042" s="69"/>
      <c r="F1042" s="70"/>
      <c r="G1042" s="70"/>
      <c r="H1042" s="70"/>
      <c r="I1042" s="156"/>
    </row>
    <row r="1043" spans="1:9" x14ac:dyDescent="0.25">
      <c r="A1043" s="69"/>
      <c r="B1043" s="69"/>
      <c r="C1043" s="69"/>
      <c r="D1043" s="84"/>
      <c r="E1043" s="69"/>
      <c r="F1043" s="70"/>
      <c r="G1043" s="70"/>
      <c r="H1043" s="70"/>
      <c r="I1043" s="156"/>
    </row>
    <row r="1044" spans="1:9" x14ac:dyDescent="0.25">
      <c r="A1044" s="69"/>
      <c r="B1044" s="71"/>
      <c r="C1044" s="71"/>
      <c r="D1044" s="84"/>
      <c r="E1044" s="71"/>
      <c r="F1044" s="70"/>
      <c r="G1044" s="70"/>
      <c r="H1044" s="70"/>
      <c r="I1044" s="156"/>
    </row>
    <row r="1045" spans="1:9" x14ac:dyDescent="0.25">
      <c r="A1045" s="69"/>
      <c r="B1045" s="71"/>
      <c r="C1045" s="71"/>
      <c r="D1045" s="84"/>
      <c r="E1045" s="71"/>
      <c r="F1045" s="70"/>
      <c r="G1045" s="70"/>
      <c r="H1045" s="70"/>
      <c r="I1045" s="156"/>
    </row>
    <row r="1046" spans="1:9" x14ac:dyDescent="0.25">
      <c r="A1046" s="69"/>
      <c r="B1046" s="71"/>
      <c r="C1046" s="71"/>
      <c r="D1046" s="84"/>
      <c r="E1046" s="71"/>
      <c r="F1046" s="70"/>
      <c r="G1046" s="70"/>
      <c r="H1046" s="70"/>
      <c r="I1046" s="156"/>
    </row>
    <row r="1047" spans="1:9" x14ac:dyDescent="0.25">
      <c r="A1047" s="69"/>
      <c r="B1047" s="69"/>
      <c r="C1047" s="69"/>
      <c r="D1047" s="84"/>
      <c r="E1047" s="71"/>
      <c r="F1047" s="70"/>
      <c r="G1047" s="70"/>
      <c r="H1047" s="70"/>
      <c r="I1047" s="156"/>
    </row>
    <row r="1048" spans="1:9" x14ac:dyDescent="0.25">
      <c r="A1048" s="69"/>
      <c r="B1048" s="69"/>
      <c r="C1048" s="69"/>
      <c r="D1048" s="84"/>
      <c r="E1048" s="71"/>
      <c r="F1048" s="70"/>
      <c r="G1048" s="70"/>
      <c r="H1048" s="70"/>
      <c r="I1048" s="156"/>
    </row>
    <row r="1049" spans="1:9" x14ac:dyDescent="0.25">
      <c r="A1049" s="69"/>
      <c r="B1049" s="69"/>
      <c r="C1049" s="69"/>
      <c r="D1049" s="84"/>
      <c r="E1049" s="69"/>
      <c r="F1049" s="70"/>
      <c r="G1049" s="70"/>
      <c r="H1049" s="70"/>
      <c r="I1049" s="156"/>
    </row>
    <row r="1050" spans="1:9" x14ac:dyDescent="0.25">
      <c r="A1050" s="69"/>
      <c r="B1050" s="69"/>
      <c r="C1050" s="69"/>
      <c r="D1050" s="84"/>
      <c r="E1050" s="69"/>
      <c r="F1050" s="70"/>
      <c r="G1050" s="70"/>
      <c r="H1050" s="70"/>
      <c r="I1050" s="156"/>
    </row>
    <row r="1051" spans="1:9" x14ac:dyDescent="0.25">
      <c r="A1051" s="69"/>
      <c r="B1051" s="69"/>
      <c r="C1051" s="69"/>
      <c r="D1051" s="84"/>
      <c r="E1051" s="69"/>
      <c r="F1051" s="70"/>
      <c r="G1051" s="70"/>
      <c r="H1051" s="70"/>
      <c r="I1051" s="156"/>
    </row>
    <row r="1052" spans="1:9" x14ac:dyDescent="0.25">
      <c r="A1052" s="69"/>
      <c r="B1052" s="69"/>
      <c r="C1052" s="69"/>
      <c r="D1052" s="84"/>
      <c r="E1052" s="69"/>
      <c r="F1052" s="70"/>
      <c r="G1052" s="70"/>
      <c r="H1052" s="70"/>
      <c r="I1052" s="156"/>
    </row>
    <row r="1053" spans="1:9" x14ac:dyDescent="0.25">
      <c r="A1053" s="69"/>
      <c r="B1053" s="69"/>
      <c r="C1053" s="69"/>
      <c r="D1053" s="84"/>
      <c r="E1053" s="69"/>
      <c r="F1053" s="70"/>
      <c r="G1053" s="70"/>
      <c r="H1053" s="70"/>
      <c r="I1053" s="156"/>
    </row>
    <row r="1054" spans="1:9" x14ac:dyDescent="0.25">
      <c r="A1054" s="69"/>
      <c r="B1054" s="69"/>
      <c r="C1054" s="69"/>
      <c r="D1054" s="84"/>
      <c r="E1054" s="69"/>
      <c r="F1054" s="70"/>
      <c r="G1054" s="70"/>
      <c r="H1054" s="70"/>
      <c r="I1054" s="156"/>
    </row>
    <row r="1055" spans="1:9" x14ac:dyDescent="0.25">
      <c r="A1055" s="69"/>
      <c r="B1055" s="69"/>
      <c r="C1055" s="69"/>
      <c r="D1055" s="84"/>
      <c r="E1055" s="69"/>
      <c r="F1055" s="70"/>
      <c r="G1055" s="70"/>
      <c r="H1055" s="70"/>
      <c r="I1055" s="156"/>
    </row>
    <row r="1056" spans="1:9" x14ac:dyDescent="0.25">
      <c r="A1056" s="69"/>
      <c r="B1056" s="69"/>
      <c r="C1056" s="69"/>
      <c r="D1056" s="84"/>
      <c r="E1056" s="71"/>
      <c r="F1056" s="70"/>
      <c r="G1056" s="70"/>
      <c r="H1056" s="70"/>
      <c r="I1056" s="156"/>
    </row>
    <row r="1057" spans="1:9" x14ac:dyDescent="0.25">
      <c r="A1057" s="69"/>
      <c r="B1057" s="69"/>
      <c r="C1057" s="69"/>
      <c r="D1057" s="84"/>
      <c r="E1057" s="71"/>
      <c r="F1057" s="70"/>
      <c r="G1057" s="70"/>
      <c r="H1057" s="70"/>
      <c r="I1057" s="156"/>
    </row>
    <row r="1058" spans="1:9" x14ac:dyDescent="0.25">
      <c r="A1058" s="69"/>
      <c r="B1058" s="69"/>
      <c r="C1058" s="69"/>
      <c r="D1058" s="84"/>
      <c r="E1058" s="69"/>
      <c r="F1058" s="70"/>
      <c r="G1058" s="70"/>
      <c r="H1058" s="70"/>
      <c r="I1058" s="156"/>
    </row>
    <row r="1059" spans="1:9" x14ac:dyDescent="0.25">
      <c r="A1059" s="69"/>
      <c r="B1059" s="69"/>
      <c r="C1059" s="69"/>
      <c r="D1059" s="84"/>
      <c r="E1059" s="69"/>
      <c r="F1059" s="70"/>
      <c r="G1059" s="70"/>
      <c r="H1059" s="70"/>
      <c r="I1059" s="156"/>
    </row>
    <row r="1060" spans="1:9" x14ac:dyDescent="0.25">
      <c r="A1060" s="69"/>
      <c r="B1060" s="69"/>
      <c r="C1060" s="69"/>
      <c r="D1060" s="84"/>
      <c r="E1060" s="69"/>
      <c r="F1060" s="70"/>
      <c r="G1060" s="70"/>
      <c r="H1060" s="70"/>
      <c r="I1060" s="156"/>
    </row>
    <row r="1061" spans="1:9" x14ac:dyDescent="0.25">
      <c r="A1061" s="69"/>
      <c r="B1061" s="69"/>
      <c r="C1061" s="69"/>
      <c r="D1061" s="84"/>
      <c r="E1061" s="69"/>
      <c r="F1061" s="70"/>
      <c r="G1061" s="70"/>
      <c r="H1061" s="70"/>
      <c r="I1061" s="156"/>
    </row>
    <row r="1062" spans="1:9" x14ac:dyDescent="0.25">
      <c r="A1062" s="69"/>
      <c r="B1062" s="69"/>
      <c r="C1062" s="69"/>
      <c r="D1062" s="84"/>
      <c r="E1062" s="69"/>
      <c r="F1062" s="70"/>
      <c r="G1062" s="70"/>
      <c r="H1062" s="70"/>
      <c r="I1062" s="156"/>
    </row>
    <row r="1063" spans="1:9" x14ac:dyDescent="0.25">
      <c r="A1063" s="69"/>
      <c r="B1063" s="71"/>
      <c r="C1063" s="71"/>
      <c r="D1063" s="84"/>
      <c r="E1063" s="71"/>
      <c r="F1063" s="70"/>
      <c r="G1063" s="70"/>
      <c r="H1063" s="70"/>
      <c r="I1063" s="156"/>
    </row>
    <row r="1064" spans="1:9" x14ac:dyDescent="0.25">
      <c r="A1064" s="69"/>
      <c r="B1064" s="71"/>
      <c r="C1064" s="71"/>
      <c r="D1064" s="84"/>
      <c r="E1064" s="71"/>
      <c r="F1064" s="70"/>
      <c r="G1064" s="70"/>
      <c r="H1064" s="70"/>
      <c r="I1064" s="156"/>
    </row>
    <row r="1065" spans="1:9" x14ac:dyDescent="0.25">
      <c r="A1065" s="69"/>
      <c r="B1065" s="71"/>
      <c r="C1065" s="71"/>
      <c r="D1065" s="84"/>
      <c r="E1065" s="71"/>
      <c r="F1065" s="70"/>
      <c r="G1065" s="70"/>
      <c r="H1065" s="70"/>
      <c r="I1065" s="156"/>
    </row>
    <row r="1066" spans="1:9" x14ac:dyDescent="0.25">
      <c r="A1066" s="69"/>
      <c r="B1066" s="69"/>
      <c r="C1066" s="69"/>
      <c r="D1066" s="84"/>
      <c r="E1066" s="71"/>
      <c r="F1066" s="70"/>
      <c r="G1066" s="70"/>
      <c r="H1066" s="70"/>
      <c r="I1066" s="156"/>
    </row>
    <row r="1067" spans="1:9" x14ac:dyDescent="0.25">
      <c r="A1067" s="69"/>
      <c r="B1067" s="69"/>
      <c r="C1067" s="69"/>
      <c r="D1067" s="84"/>
      <c r="E1067" s="71"/>
      <c r="F1067" s="70"/>
      <c r="G1067" s="70"/>
      <c r="H1067" s="70"/>
      <c r="I1067" s="156"/>
    </row>
    <row r="1068" spans="1:9" x14ac:dyDescent="0.25">
      <c r="A1068" s="69"/>
      <c r="B1068" s="69"/>
      <c r="C1068" s="69"/>
      <c r="D1068" s="84"/>
      <c r="E1068" s="69"/>
      <c r="F1068" s="70"/>
      <c r="G1068" s="70"/>
      <c r="H1068" s="70"/>
      <c r="I1068" s="156"/>
    </row>
    <row r="1069" spans="1:9" x14ac:dyDescent="0.25">
      <c r="A1069" s="69"/>
      <c r="B1069" s="69"/>
      <c r="C1069" s="69"/>
      <c r="D1069" s="84"/>
      <c r="E1069" s="69"/>
      <c r="F1069" s="70"/>
      <c r="G1069" s="70"/>
      <c r="H1069" s="70"/>
      <c r="I1069" s="156"/>
    </row>
    <row r="1070" spans="1:9" x14ac:dyDescent="0.25">
      <c r="A1070" s="69"/>
      <c r="B1070" s="69"/>
      <c r="C1070" s="69"/>
      <c r="D1070" s="84"/>
      <c r="E1070" s="69"/>
      <c r="F1070" s="70"/>
      <c r="G1070" s="70"/>
      <c r="H1070" s="70"/>
      <c r="I1070" s="156"/>
    </row>
    <row r="1071" spans="1:9" x14ac:dyDescent="0.25">
      <c r="A1071" s="69"/>
      <c r="B1071" s="71"/>
      <c r="C1071" s="71"/>
      <c r="D1071" s="84"/>
      <c r="E1071" s="71"/>
      <c r="F1071" s="70"/>
      <c r="G1071" s="70"/>
      <c r="H1071" s="70"/>
      <c r="I1071" s="156"/>
    </row>
    <row r="1072" spans="1:9" x14ac:dyDescent="0.25">
      <c r="A1072" s="69"/>
      <c r="B1072" s="71"/>
      <c r="C1072" s="71"/>
      <c r="D1072" s="84"/>
      <c r="E1072" s="71"/>
      <c r="F1072" s="70"/>
      <c r="G1072" s="70"/>
      <c r="H1072" s="70"/>
      <c r="I1072" s="156"/>
    </row>
    <row r="1073" spans="1:9" x14ac:dyDescent="0.25">
      <c r="A1073" s="69"/>
      <c r="B1073" s="71"/>
      <c r="C1073" s="71"/>
      <c r="D1073" s="84"/>
      <c r="E1073" s="71"/>
      <c r="F1073" s="70"/>
      <c r="G1073" s="70"/>
      <c r="H1073" s="70"/>
      <c r="I1073" s="156"/>
    </row>
    <row r="1074" spans="1:9" x14ac:dyDescent="0.25">
      <c r="A1074" s="69"/>
      <c r="B1074" s="69"/>
      <c r="C1074" s="69"/>
      <c r="D1074" s="84"/>
      <c r="E1074" s="71"/>
      <c r="F1074" s="70"/>
      <c r="G1074" s="70"/>
      <c r="H1074" s="70"/>
      <c r="I1074" s="156"/>
    </row>
    <row r="1075" spans="1:9" x14ac:dyDescent="0.25">
      <c r="A1075" s="69"/>
      <c r="B1075" s="69"/>
      <c r="C1075" s="69"/>
      <c r="D1075" s="84"/>
      <c r="E1075" s="71"/>
      <c r="F1075" s="70"/>
      <c r="G1075" s="70"/>
      <c r="H1075" s="70"/>
      <c r="I1075" s="156"/>
    </row>
    <row r="1076" spans="1:9" x14ac:dyDescent="0.25">
      <c r="A1076" s="69"/>
      <c r="B1076" s="69"/>
      <c r="C1076" s="69"/>
      <c r="D1076" s="84"/>
      <c r="E1076" s="69"/>
      <c r="F1076" s="70"/>
      <c r="G1076" s="70"/>
      <c r="H1076" s="70"/>
      <c r="I1076" s="156"/>
    </row>
    <row r="1077" spans="1:9" x14ac:dyDescent="0.25">
      <c r="A1077" s="69"/>
      <c r="B1077" s="69"/>
      <c r="C1077" s="69"/>
      <c r="D1077" s="84"/>
      <c r="E1077" s="69"/>
      <c r="F1077" s="70"/>
      <c r="G1077" s="70"/>
      <c r="H1077" s="70"/>
      <c r="I1077" s="156"/>
    </row>
    <row r="1078" spans="1:9" x14ac:dyDescent="0.25">
      <c r="A1078" s="69"/>
      <c r="B1078" s="69"/>
      <c r="C1078" s="69"/>
      <c r="D1078" s="84"/>
      <c r="E1078" s="69"/>
      <c r="F1078" s="70"/>
      <c r="G1078" s="70"/>
      <c r="H1078" s="70"/>
      <c r="I1078" s="156"/>
    </row>
    <row r="1079" spans="1:9" x14ac:dyDescent="0.25">
      <c r="A1079" s="69"/>
      <c r="B1079" s="69"/>
      <c r="C1079" s="69"/>
      <c r="D1079" s="84"/>
      <c r="E1079" s="71"/>
      <c r="F1079" s="70"/>
      <c r="G1079" s="70"/>
      <c r="H1079" s="70"/>
      <c r="I1079" s="156"/>
    </row>
    <row r="1080" spans="1:9" x14ac:dyDescent="0.25">
      <c r="A1080" s="69"/>
      <c r="B1080" s="69"/>
      <c r="C1080" s="69"/>
      <c r="D1080" s="84"/>
      <c r="E1080" s="71"/>
      <c r="F1080" s="70"/>
      <c r="G1080" s="70"/>
      <c r="H1080" s="70"/>
      <c r="I1080" s="156"/>
    </row>
    <row r="1081" spans="1:9" x14ac:dyDescent="0.25">
      <c r="A1081" s="69"/>
      <c r="B1081" s="69"/>
      <c r="C1081" s="69"/>
      <c r="D1081" s="84"/>
      <c r="E1081" s="69"/>
      <c r="F1081" s="70"/>
      <c r="G1081" s="70"/>
      <c r="H1081" s="70"/>
      <c r="I1081" s="156"/>
    </row>
    <row r="1082" spans="1:9" x14ac:dyDescent="0.25">
      <c r="A1082" s="69"/>
      <c r="B1082" s="69"/>
      <c r="C1082" s="69"/>
      <c r="D1082" s="84"/>
      <c r="E1082" s="69"/>
      <c r="F1082" s="70"/>
      <c r="G1082" s="70"/>
      <c r="H1082" s="70"/>
      <c r="I1082" s="156"/>
    </row>
    <row r="1083" spans="1:9" x14ac:dyDescent="0.25">
      <c r="A1083" s="69"/>
      <c r="B1083" s="69"/>
      <c r="C1083" s="69"/>
      <c r="D1083" s="84"/>
      <c r="E1083" s="69"/>
      <c r="F1083" s="70"/>
      <c r="G1083" s="70"/>
      <c r="H1083" s="70"/>
      <c r="I1083" s="156"/>
    </row>
    <row r="1084" spans="1:9" x14ac:dyDescent="0.25">
      <c r="A1084" s="69"/>
      <c r="B1084" s="71"/>
      <c r="C1084" s="71"/>
      <c r="D1084" s="84"/>
      <c r="E1084" s="71"/>
      <c r="F1084" s="70"/>
      <c r="G1084" s="70"/>
      <c r="H1084" s="70"/>
      <c r="I1084" s="156"/>
    </row>
    <row r="1085" spans="1:9" x14ac:dyDescent="0.25">
      <c r="A1085" s="69"/>
      <c r="B1085" s="71"/>
      <c r="C1085" s="71"/>
      <c r="D1085" s="84"/>
      <c r="E1085" s="71"/>
      <c r="F1085" s="70"/>
      <c r="G1085" s="70"/>
      <c r="H1085" s="70"/>
      <c r="I1085" s="156"/>
    </row>
    <row r="1086" spans="1:9" x14ac:dyDescent="0.25">
      <c r="A1086" s="69"/>
      <c r="B1086" s="71"/>
      <c r="C1086" s="71"/>
      <c r="D1086" s="84"/>
      <c r="E1086" s="71"/>
      <c r="F1086" s="70"/>
      <c r="G1086" s="70"/>
      <c r="H1086" s="70"/>
      <c r="I1086" s="156"/>
    </row>
    <row r="1087" spans="1:9" x14ac:dyDescent="0.25">
      <c r="A1087" s="69"/>
      <c r="B1087" s="69"/>
      <c r="C1087" s="69"/>
      <c r="D1087" s="84"/>
      <c r="E1087" s="71"/>
      <c r="F1087" s="70"/>
      <c r="G1087" s="70"/>
      <c r="H1087" s="70"/>
      <c r="I1087" s="156"/>
    </row>
    <row r="1088" spans="1:9" x14ac:dyDescent="0.25">
      <c r="A1088" s="69"/>
      <c r="B1088" s="69"/>
      <c r="C1088" s="69"/>
      <c r="D1088" s="84"/>
      <c r="E1088" s="71"/>
      <c r="F1088" s="70"/>
      <c r="G1088" s="70"/>
      <c r="H1088" s="70"/>
      <c r="I1088" s="156"/>
    </row>
    <row r="1089" spans="1:9" x14ac:dyDescent="0.25">
      <c r="A1089" s="69"/>
      <c r="B1089" s="69"/>
      <c r="C1089" s="69"/>
      <c r="D1089" s="84"/>
      <c r="E1089" s="69"/>
      <c r="F1089" s="70"/>
      <c r="G1089" s="70"/>
      <c r="H1089" s="70"/>
      <c r="I1089" s="156"/>
    </row>
    <row r="1090" spans="1:9" x14ac:dyDescent="0.25">
      <c r="A1090" s="69"/>
      <c r="B1090" s="69"/>
      <c r="C1090" s="69"/>
      <c r="D1090" s="84"/>
      <c r="E1090" s="69"/>
      <c r="F1090" s="70"/>
      <c r="G1090" s="70"/>
      <c r="H1090" s="70"/>
      <c r="I1090" s="156"/>
    </row>
    <row r="1091" spans="1:9" x14ac:dyDescent="0.25">
      <c r="A1091" s="69"/>
      <c r="B1091" s="69"/>
      <c r="C1091" s="69"/>
      <c r="D1091" s="84"/>
      <c r="E1091" s="69"/>
      <c r="F1091" s="70"/>
      <c r="G1091" s="70"/>
      <c r="H1091" s="70"/>
      <c r="I1091" s="156"/>
    </row>
    <row r="1092" spans="1:9" x14ac:dyDescent="0.25">
      <c r="A1092" s="69"/>
      <c r="B1092" s="71"/>
      <c r="C1092" s="71"/>
      <c r="D1092" s="84"/>
      <c r="E1092" s="71"/>
      <c r="F1092" s="70"/>
      <c r="G1092" s="70"/>
      <c r="H1092" s="70"/>
      <c r="I1092" s="156"/>
    </row>
    <row r="1093" spans="1:9" x14ac:dyDescent="0.25">
      <c r="A1093" s="69"/>
      <c r="B1093" s="71"/>
      <c r="C1093" s="71"/>
      <c r="D1093" s="84"/>
      <c r="E1093" s="71"/>
      <c r="F1093" s="70"/>
      <c r="G1093" s="70"/>
      <c r="H1093" s="70"/>
      <c r="I1093" s="156"/>
    </row>
    <row r="1094" spans="1:9" x14ac:dyDescent="0.25">
      <c r="A1094" s="69"/>
      <c r="B1094" s="71"/>
      <c r="C1094" s="71"/>
      <c r="D1094" s="84"/>
      <c r="E1094" s="71"/>
      <c r="F1094" s="70"/>
      <c r="G1094" s="70"/>
      <c r="H1094" s="70"/>
      <c r="I1094" s="156"/>
    </row>
    <row r="1095" spans="1:9" x14ac:dyDescent="0.25">
      <c r="A1095" s="69"/>
      <c r="B1095" s="69"/>
      <c r="C1095" s="69"/>
      <c r="D1095" s="84"/>
      <c r="E1095" s="71"/>
      <c r="F1095" s="70"/>
      <c r="G1095" s="70"/>
      <c r="H1095" s="70"/>
      <c r="I1095" s="156"/>
    </row>
    <row r="1096" spans="1:9" x14ac:dyDescent="0.25">
      <c r="A1096" s="69"/>
      <c r="B1096" s="69"/>
      <c r="C1096" s="69"/>
      <c r="D1096" s="84"/>
      <c r="E1096" s="71"/>
      <c r="F1096" s="70"/>
      <c r="G1096" s="70"/>
      <c r="H1096" s="70"/>
      <c r="I1096" s="156"/>
    </row>
    <row r="1097" spans="1:9" x14ac:dyDescent="0.25">
      <c r="A1097" s="69"/>
      <c r="B1097" s="69"/>
      <c r="C1097" s="69"/>
      <c r="D1097" s="84"/>
      <c r="E1097" s="69"/>
      <c r="F1097" s="70"/>
      <c r="G1097" s="70"/>
      <c r="H1097" s="70"/>
      <c r="I1097" s="156"/>
    </row>
    <row r="1098" spans="1:9" x14ac:dyDescent="0.25">
      <c r="A1098" s="69"/>
      <c r="B1098" s="69"/>
      <c r="C1098" s="69"/>
      <c r="D1098" s="84"/>
      <c r="E1098" s="69"/>
      <c r="F1098" s="70"/>
      <c r="G1098" s="70"/>
      <c r="H1098" s="70"/>
      <c r="I1098" s="156"/>
    </row>
    <row r="1099" spans="1:9" x14ac:dyDescent="0.25">
      <c r="A1099" s="69"/>
      <c r="B1099" s="69"/>
      <c r="C1099" s="69"/>
      <c r="D1099" s="84"/>
      <c r="E1099" s="69"/>
      <c r="F1099" s="70"/>
      <c r="G1099" s="70"/>
      <c r="H1099" s="70"/>
      <c r="I1099" s="156"/>
    </row>
    <row r="1100" spans="1:9" x14ac:dyDescent="0.25">
      <c r="A1100" s="69"/>
      <c r="B1100" s="69"/>
      <c r="C1100" s="69"/>
      <c r="D1100" s="84"/>
      <c r="E1100" s="71"/>
      <c r="F1100" s="70"/>
      <c r="G1100" s="70"/>
      <c r="H1100" s="70"/>
      <c r="I1100" s="156"/>
    </row>
    <row r="1101" spans="1:9" x14ac:dyDescent="0.25">
      <c r="A1101" s="69"/>
      <c r="B1101" s="69"/>
      <c r="C1101" s="69"/>
      <c r="D1101" s="84"/>
      <c r="E1101" s="71"/>
      <c r="F1101" s="70"/>
      <c r="G1101" s="70"/>
      <c r="H1101" s="70"/>
      <c r="I1101" s="156"/>
    </row>
    <row r="1102" spans="1:9" x14ac:dyDescent="0.25">
      <c r="A1102" s="69"/>
      <c r="B1102" s="69"/>
      <c r="C1102" s="69"/>
      <c r="D1102" s="84"/>
      <c r="E1102" s="69"/>
      <c r="F1102" s="70"/>
      <c r="G1102" s="70"/>
      <c r="H1102" s="70"/>
      <c r="I1102" s="156"/>
    </row>
    <row r="1103" spans="1:9" x14ac:dyDescent="0.25">
      <c r="A1103" s="69"/>
      <c r="B1103" s="69"/>
      <c r="C1103" s="69"/>
      <c r="D1103" s="84"/>
      <c r="E1103" s="69"/>
      <c r="F1103" s="70"/>
      <c r="G1103" s="70"/>
      <c r="H1103" s="70"/>
      <c r="I1103" s="156"/>
    </row>
    <row r="1104" spans="1:9" x14ac:dyDescent="0.25">
      <c r="A1104" s="69"/>
      <c r="B1104" s="69"/>
      <c r="C1104" s="69"/>
      <c r="D1104" s="84"/>
      <c r="E1104" s="69"/>
      <c r="F1104" s="70"/>
      <c r="G1104" s="70"/>
      <c r="H1104" s="70"/>
      <c r="I1104" s="156"/>
    </row>
    <row r="1105" spans="1:9" x14ac:dyDescent="0.25">
      <c r="A1105" s="69"/>
      <c r="B1105" s="69"/>
      <c r="C1105" s="69"/>
      <c r="D1105" s="84"/>
      <c r="E1105" s="71"/>
      <c r="F1105" s="70"/>
      <c r="G1105" s="70"/>
      <c r="H1105" s="70"/>
      <c r="I1105" s="156"/>
    </row>
    <row r="1106" spans="1:9" x14ac:dyDescent="0.25">
      <c r="A1106" s="69"/>
      <c r="B1106" s="69"/>
      <c r="C1106" s="69"/>
      <c r="D1106" s="84"/>
      <c r="E1106" s="71"/>
      <c r="F1106" s="70"/>
      <c r="G1106" s="70"/>
      <c r="H1106" s="70"/>
      <c r="I1106" s="156"/>
    </row>
    <row r="1107" spans="1:9" x14ac:dyDescent="0.25">
      <c r="A1107" s="69"/>
      <c r="B1107" s="69"/>
      <c r="C1107" s="69"/>
      <c r="D1107" s="84"/>
      <c r="E1107" s="69"/>
      <c r="F1107" s="70"/>
      <c r="G1107" s="70"/>
      <c r="H1107" s="70"/>
      <c r="I1107" s="156"/>
    </row>
    <row r="1108" spans="1:9" x14ac:dyDescent="0.25">
      <c r="A1108" s="69"/>
      <c r="B1108" s="69"/>
      <c r="C1108" s="69"/>
      <c r="D1108" s="84"/>
      <c r="E1108" s="69"/>
      <c r="F1108" s="70"/>
      <c r="G1108" s="70"/>
      <c r="H1108" s="70"/>
      <c r="I1108" s="156"/>
    </row>
    <row r="1109" spans="1:9" x14ac:dyDescent="0.25">
      <c r="A1109" s="69"/>
      <c r="B1109" s="69"/>
      <c r="C1109" s="69"/>
      <c r="D1109" s="84"/>
      <c r="E1109" s="69"/>
      <c r="F1109" s="70"/>
      <c r="G1109" s="70"/>
      <c r="H1109" s="70"/>
      <c r="I1109" s="156"/>
    </row>
    <row r="1110" spans="1:9" x14ac:dyDescent="0.25">
      <c r="A1110" s="69"/>
      <c r="B1110" s="69"/>
      <c r="C1110" s="69"/>
      <c r="D1110" s="84"/>
      <c r="E1110" s="71"/>
      <c r="F1110" s="70"/>
      <c r="G1110" s="70"/>
      <c r="H1110" s="70"/>
      <c r="I1110" s="156"/>
    </row>
    <row r="1111" spans="1:9" x14ac:dyDescent="0.25">
      <c r="A1111" s="69"/>
      <c r="B1111" s="69"/>
      <c r="C1111" s="69"/>
      <c r="D1111" s="84"/>
      <c r="E1111" s="71"/>
      <c r="F1111" s="70"/>
      <c r="G1111" s="70"/>
      <c r="H1111" s="70"/>
      <c r="I1111" s="156"/>
    </row>
    <row r="1112" spans="1:9" x14ac:dyDescent="0.25">
      <c r="A1112" s="69"/>
      <c r="B1112" s="69"/>
      <c r="C1112" s="69"/>
      <c r="D1112" s="84"/>
      <c r="E1112" s="69"/>
      <c r="F1112" s="70"/>
      <c r="G1112" s="70"/>
      <c r="H1112" s="70"/>
      <c r="I1112" s="156"/>
    </row>
    <row r="1113" spans="1:9" x14ac:dyDescent="0.25">
      <c r="A1113" s="69"/>
      <c r="B1113" s="69"/>
      <c r="C1113" s="69"/>
      <c r="D1113" s="84"/>
      <c r="E1113" s="69"/>
      <c r="F1113" s="70"/>
      <c r="G1113" s="70"/>
      <c r="H1113" s="70"/>
      <c r="I1113" s="156"/>
    </row>
    <row r="1114" spans="1:9" x14ac:dyDescent="0.25">
      <c r="A1114" s="69"/>
      <c r="B1114" s="69"/>
      <c r="C1114" s="69"/>
      <c r="D1114" s="84"/>
      <c r="E1114" s="69"/>
      <c r="F1114" s="70"/>
      <c r="G1114" s="70"/>
      <c r="H1114" s="70"/>
      <c r="I1114" s="156"/>
    </row>
    <row r="1115" spans="1:9" x14ac:dyDescent="0.25">
      <c r="A1115" s="69"/>
      <c r="B1115" s="69"/>
      <c r="C1115" s="69"/>
      <c r="D1115" s="84"/>
      <c r="E1115" s="69"/>
      <c r="F1115" s="70"/>
      <c r="G1115" s="70"/>
      <c r="H1115" s="70"/>
      <c r="I1115" s="156"/>
    </row>
    <row r="1116" spans="1:9" x14ac:dyDescent="0.25">
      <c r="A1116" s="69"/>
      <c r="B1116" s="69"/>
      <c r="C1116" s="69"/>
      <c r="D1116" s="84"/>
      <c r="E1116" s="69"/>
      <c r="F1116" s="70"/>
      <c r="G1116" s="70"/>
      <c r="H1116" s="70"/>
      <c r="I1116" s="156"/>
    </row>
    <row r="1117" spans="1:9" x14ac:dyDescent="0.25">
      <c r="A1117" s="69"/>
      <c r="B1117" s="69"/>
      <c r="C1117" s="69"/>
      <c r="D1117" s="84"/>
      <c r="E1117" s="71"/>
      <c r="F1117" s="70"/>
      <c r="G1117" s="70"/>
      <c r="H1117" s="70"/>
      <c r="I1117" s="156"/>
    </row>
    <row r="1118" spans="1:9" x14ac:dyDescent="0.25">
      <c r="A1118" s="69"/>
      <c r="B1118" s="69"/>
      <c r="C1118" s="69"/>
      <c r="D1118" s="84"/>
      <c r="E1118" s="71"/>
      <c r="F1118" s="70"/>
      <c r="G1118" s="70"/>
      <c r="H1118" s="70"/>
      <c r="I1118" s="156"/>
    </row>
    <row r="1119" spans="1:9" x14ac:dyDescent="0.25">
      <c r="A1119" s="69"/>
      <c r="B1119" s="69"/>
      <c r="C1119" s="69"/>
      <c r="D1119" s="84"/>
      <c r="E1119" s="69"/>
      <c r="F1119" s="70"/>
      <c r="G1119" s="70"/>
      <c r="H1119" s="70"/>
      <c r="I1119" s="156"/>
    </row>
    <row r="1120" spans="1:9" x14ac:dyDescent="0.25">
      <c r="A1120" s="69"/>
      <c r="B1120" s="69"/>
      <c r="C1120" s="69"/>
      <c r="D1120" s="84"/>
      <c r="E1120" s="69"/>
      <c r="F1120" s="70"/>
      <c r="G1120" s="70"/>
      <c r="H1120" s="70"/>
      <c r="I1120" s="156"/>
    </row>
    <row r="1121" spans="1:9" x14ac:dyDescent="0.25">
      <c r="A1121" s="69"/>
      <c r="B1121" s="69"/>
      <c r="C1121" s="69"/>
      <c r="D1121" s="84"/>
      <c r="E1121" s="69"/>
      <c r="F1121" s="70"/>
      <c r="G1121" s="70"/>
      <c r="H1121" s="70"/>
      <c r="I1121" s="156"/>
    </row>
    <row r="1122" spans="1:9" x14ac:dyDescent="0.25">
      <c r="A1122" s="69"/>
      <c r="B1122" s="71"/>
      <c r="C1122" s="71"/>
      <c r="D1122" s="84"/>
      <c r="E1122" s="71"/>
      <c r="F1122" s="70"/>
      <c r="G1122" s="70"/>
      <c r="H1122" s="70"/>
      <c r="I1122" s="156"/>
    </row>
    <row r="1123" spans="1:9" x14ac:dyDescent="0.25">
      <c r="A1123" s="69"/>
      <c r="B1123" s="71"/>
      <c r="C1123" s="71"/>
      <c r="D1123" s="84"/>
      <c r="E1123" s="71"/>
      <c r="F1123" s="70"/>
      <c r="G1123" s="70"/>
      <c r="H1123" s="70"/>
      <c r="I1123" s="156"/>
    </row>
    <row r="1124" spans="1:9" x14ac:dyDescent="0.25">
      <c r="A1124" s="69"/>
      <c r="B1124" s="71"/>
      <c r="C1124" s="71"/>
      <c r="D1124" s="84"/>
      <c r="E1124" s="71"/>
      <c r="F1124" s="70"/>
      <c r="G1124" s="70"/>
      <c r="H1124" s="70"/>
      <c r="I1124" s="156"/>
    </row>
    <row r="1125" spans="1:9" x14ac:dyDescent="0.25">
      <c r="A1125" s="69"/>
      <c r="B1125" s="69"/>
      <c r="C1125" s="69"/>
      <c r="D1125" s="84"/>
      <c r="E1125" s="71"/>
      <c r="F1125" s="70"/>
      <c r="G1125" s="70"/>
      <c r="H1125" s="70"/>
      <c r="I1125" s="156"/>
    </row>
    <row r="1126" spans="1:9" x14ac:dyDescent="0.25">
      <c r="A1126" s="69"/>
      <c r="B1126" s="69"/>
      <c r="C1126" s="69"/>
      <c r="D1126" s="84"/>
      <c r="E1126" s="71"/>
      <c r="F1126" s="70"/>
      <c r="G1126" s="70"/>
      <c r="H1126" s="70"/>
      <c r="I1126" s="156"/>
    </row>
    <row r="1127" spans="1:9" x14ac:dyDescent="0.25">
      <c r="A1127" s="69"/>
      <c r="B1127" s="69"/>
      <c r="C1127" s="69"/>
      <c r="D1127" s="84"/>
      <c r="E1127" s="69"/>
      <c r="F1127" s="70"/>
      <c r="G1127" s="70"/>
      <c r="H1127" s="70"/>
      <c r="I1127" s="156"/>
    </row>
    <row r="1128" spans="1:9" x14ac:dyDescent="0.25">
      <c r="A1128" s="69"/>
      <c r="B1128" s="69"/>
      <c r="C1128" s="69"/>
      <c r="D1128" s="84"/>
      <c r="E1128" s="69"/>
      <c r="F1128" s="70"/>
      <c r="G1128" s="70"/>
      <c r="H1128" s="70"/>
      <c r="I1128" s="156"/>
    </row>
    <row r="1129" spans="1:9" x14ac:dyDescent="0.25">
      <c r="A1129" s="69"/>
      <c r="B1129" s="69"/>
      <c r="C1129" s="69"/>
      <c r="D1129" s="84"/>
      <c r="E1129" s="69"/>
      <c r="F1129" s="70"/>
      <c r="G1129" s="70"/>
      <c r="H1129" s="70"/>
      <c r="I1129" s="156"/>
    </row>
    <row r="1130" spans="1:9" x14ac:dyDescent="0.25">
      <c r="A1130" s="69"/>
      <c r="B1130" s="69"/>
      <c r="C1130" s="69"/>
      <c r="D1130" s="84"/>
      <c r="E1130" s="69"/>
      <c r="F1130" s="70"/>
      <c r="G1130" s="70"/>
      <c r="H1130" s="70"/>
      <c r="I1130" s="156"/>
    </row>
    <row r="1131" spans="1:9" x14ac:dyDescent="0.25">
      <c r="A1131" s="69"/>
      <c r="B1131" s="69"/>
      <c r="C1131" s="69"/>
      <c r="D1131" s="84"/>
      <c r="E1131" s="69"/>
      <c r="F1131" s="70"/>
      <c r="G1131" s="70"/>
      <c r="H1131" s="70"/>
      <c r="I1131" s="156"/>
    </row>
    <row r="1132" spans="1:9" x14ac:dyDescent="0.25">
      <c r="A1132" s="69"/>
      <c r="B1132" s="69"/>
      <c r="C1132" s="69"/>
      <c r="D1132" s="84"/>
      <c r="E1132" s="69"/>
      <c r="F1132" s="70"/>
      <c r="G1132" s="70"/>
      <c r="H1132" s="70"/>
      <c r="I1132" s="156"/>
    </row>
    <row r="1133" spans="1:9" x14ac:dyDescent="0.25">
      <c r="A1133" s="69"/>
      <c r="B1133" s="69"/>
      <c r="C1133" s="69"/>
      <c r="D1133" s="84"/>
      <c r="E1133" s="69"/>
      <c r="F1133" s="70"/>
      <c r="G1133" s="70"/>
      <c r="H1133" s="70"/>
      <c r="I1133" s="156"/>
    </row>
    <row r="1134" spans="1:9" x14ac:dyDescent="0.25">
      <c r="A1134" s="69"/>
      <c r="B1134" s="69"/>
      <c r="C1134" s="69"/>
      <c r="D1134" s="84"/>
      <c r="E1134" s="71"/>
      <c r="F1134" s="70"/>
      <c r="G1134" s="70"/>
      <c r="H1134" s="70"/>
      <c r="I1134" s="156"/>
    </row>
    <row r="1135" spans="1:9" x14ac:dyDescent="0.25">
      <c r="A1135" s="69"/>
      <c r="B1135" s="69"/>
      <c r="C1135" s="69"/>
      <c r="D1135" s="84"/>
      <c r="E1135" s="69"/>
      <c r="F1135" s="70"/>
      <c r="G1135" s="70"/>
      <c r="H1135" s="70"/>
      <c r="I1135" s="156"/>
    </row>
    <row r="1136" spans="1:9" x14ac:dyDescent="0.25">
      <c r="A1136" s="69"/>
      <c r="B1136" s="69"/>
      <c r="C1136" s="69"/>
      <c r="D1136" s="84"/>
      <c r="E1136" s="69"/>
      <c r="F1136" s="70"/>
      <c r="G1136" s="70"/>
      <c r="H1136" s="70"/>
      <c r="I1136" s="156"/>
    </row>
    <row r="1137" spans="1:9" x14ac:dyDescent="0.25">
      <c r="A1137" s="69"/>
      <c r="B1137" s="69"/>
      <c r="C1137" s="69"/>
      <c r="D1137" s="84"/>
      <c r="E1137" s="69"/>
      <c r="F1137" s="70"/>
      <c r="G1137" s="70"/>
      <c r="H1137" s="70"/>
      <c r="I1137" s="156"/>
    </row>
    <row r="1138" spans="1:9" x14ac:dyDescent="0.25">
      <c r="A1138" s="69"/>
      <c r="B1138" s="69"/>
      <c r="C1138" s="69"/>
      <c r="D1138" s="84"/>
      <c r="E1138" s="71"/>
      <c r="F1138" s="70"/>
      <c r="G1138" s="70"/>
      <c r="H1138" s="70"/>
      <c r="I1138" s="156"/>
    </row>
    <row r="1139" spans="1:9" x14ac:dyDescent="0.25">
      <c r="A1139" s="69"/>
      <c r="B1139" s="69"/>
      <c r="C1139" s="69"/>
      <c r="D1139" s="84"/>
      <c r="E1139" s="69"/>
      <c r="F1139" s="70"/>
      <c r="G1139" s="70"/>
      <c r="H1139" s="70"/>
      <c r="I1139" s="156"/>
    </row>
    <row r="1140" spans="1:9" x14ac:dyDescent="0.25">
      <c r="A1140" s="69"/>
      <c r="B1140" s="69"/>
      <c r="C1140" s="69"/>
      <c r="D1140" s="84"/>
      <c r="E1140" s="69"/>
      <c r="F1140" s="70"/>
      <c r="G1140" s="70"/>
      <c r="H1140" s="70"/>
      <c r="I1140" s="156"/>
    </row>
    <row r="1141" spans="1:9" x14ac:dyDescent="0.25">
      <c r="A1141" s="69"/>
      <c r="B1141" s="69"/>
      <c r="C1141" s="69"/>
      <c r="D1141" s="84"/>
      <c r="E1141" s="69"/>
      <c r="F1141" s="70"/>
      <c r="G1141" s="70"/>
      <c r="H1141" s="70"/>
      <c r="I1141" s="156"/>
    </row>
    <row r="1142" spans="1:9" x14ac:dyDescent="0.25">
      <c r="A1142" s="69"/>
      <c r="B1142" s="69"/>
      <c r="C1142" s="69"/>
      <c r="D1142" s="84"/>
      <c r="E1142" s="71"/>
      <c r="F1142" s="70"/>
      <c r="G1142" s="70"/>
      <c r="H1142" s="70"/>
      <c r="I1142" s="156"/>
    </row>
    <row r="1143" spans="1:9" x14ac:dyDescent="0.25">
      <c r="A1143" s="69"/>
      <c r="B1143" s="69"/>
      <c r="C1143" s="69"/>
      <c r="D1143" s="84"/>
      <c r="E1143" s="69"/>
      <c r="F1143" s="70"/>
      <c r="G1143" s="70"/>
      <c r="H1143" s="70"/>
      <c r="I1143" s="156"/>
    </row>
    <row r="1144" spans="1:9" x14ac:dyDescent="0.25">
      <c r="A1144" s="69"/>
      <c r="B1144" s="69"/>
      <c r="C1144" s="69"/>
      <c r="D1144" s="84"/>
      <c r="E1144" s="69"/>
      <c r="F1144" s="70"/>
      <c r="G1144" s="70"/>
      <c r="H1144" s="70"/>
      <c r="I1144" s="156"/>
    </row>
    <row r="1145" spans="1:9" x14ac:dyDescent="0.25">
      <c r="A1145" s="69"/>
      <c r="B1145" s="69"/>
      <c r="C1145" s="69"/>
      <c r="D1145" s="84"/>
      <c r="E1145" s="69"/>
      <c r="F1145" s="70"/>
      <c r="G1145" s="70"/>
      <c r="H1145" s="70"/>
      <c r="I1145" s="156"/>
    </row>
    <row r="1146" spans="1:9" x14ac:dyDescent="0.25">
      <c r="A1146" s="69"/>
      <c r="B1146" s="69"/>
      <c r="C1146" s="69"/>
      <c r="D1146" s="84"/>
      <c r="E1146" s="71"/>
      <c r="F1146" s="70"/>
      <c r="G1146" s="70"/>
      <c r="H1146" s="70"/>
      <c r="I1146" s="156"/>
    </row>
    <row r="1147" spans="1:9" x14ac:dyDescent="0.25">
      <c r="A1147" s="69"/>
      <c r="B1147" s="69"/>
      <c r="C1147" s="69"/>
      <c r="D1147" s="84"/>
      <c r="E1147" s="69"/>
      <c r="F1147" s="70"/>
      <c r="G1147" s="70"/>
      <c r="H1147" s="70"/>
      <c r="I1147" s="156"/>
    </row>
    <row r="1148" spans="1:9" x14ac:dyDescent="0.25">
      <c r="A1148" s="69"/>
      <c r="B1148" s="69"/>
      <c r="C1148" s="69"/>
      <c r="D1148" s="84"/>
      <c r="E1148" s="69"/>
      <c r="F1148" s="70"/>
      <c r="G1148" s="70"/>
      <c r="H1148" s="70"/>
      <c r="I1148" s="156"/>
    </row>
    <row r="1149" spans="1:9" x14ac:dyDescent="0.25">
      <c r="A1149" s="69"/>
      <c r="B1149" s="69"/>
      <c r="C1149" s="69"/>
      <c r="D1149" s="84"/>
      <c r="E1149" s="69"/>
      <c r="F1149" s="70"/>
      <c r="G1149" s="70"/>
      <c r="H1149" s="70"/>
      <c r="I1149" s="156"/>
    </row>
    <row r="1150" spans="1:9" x14ac:dyDescent="0.25">
      <c r="A1150" s="69"/>
      <c r="B1150" s="69"/>
      <c r="C1150" s="69"/>
      <c r="D1150" s="84"/>
      <c r="E1150" s="71"/>
      <c r="F1150" s="70"/>
      <c r="G1150" s="70"/>
      <c r="H1150" s="70"/>
      <c r="I1150" s="156"/>
    </row>
    <row r="1151" spans="1:9" x14ac:dyDescent="0.25">
      <c r="A1151" s="69"/>
      <c r="B1151" s="69"/>
      <c r="C1151" s="69"/>
      <c r="D1151" s="84"/>
      <c r="E1151" s="71"/>
      <c r="F1151" s="70"/>
      <c r="G1151" s="70"/>
      <c r="H1151" s="70"/>
      <c r="I1151" s="156"/>
    </row>
    <row r="1152" spans="1:9" x14ac:dyDescent="0.25">
      <c r="A1152" s="69"/>
      <c r="B1152" s="69"/>
      <c r="C1152" s="69"/>
      <c r="D1152" s="84"/>
      <c r="E1152" s="69"/>
      <c r="F1152" s="70"/>
      <c r="G1152" s="70"/>
      <c r="H1152" s="70"/>
      <c r="I1152" s="156"/>
    </row>
    <row r="1153" spans="1:9" x14ac:dyDescent="0.25">
      <c r="A1153" s="69"/>
      <c r="B1153" s="69"/>
      <c r="C1153" s="69"/>
      <c r="D1153" s="84"/>
      <c r="E1153" s="69"/>
      <c r="F1153" s="70"/>
      <c r="G1153" s="70"/>
      <c r="H1153" s="70"/>
      <c r="I1153" s="156"/>
    </row>
    <row r="1154" spans="1:9" x14ac:dyDescent="0.25">
      <c r="A1154" s="69"/>
      <c r="B1154" s="69"/>
      <c r="C1154" s="69"/>
      <c r="D1154" s="84"/>
      <c r="E1154" s="69"/>
      <c r="F1154" s="70"/>
      <c r="G1154" s="70"/>
      <c r="H1154" s="70"/>
      <c r="I1154" s="156"/>
    </row>
    <row r="1155" spans="1:9" x14ac:dyDescent="0.25">
      <c r="A1155" s="69"/>
      <c r="B1155" s="69"/>
      <c r="C1155" s="69"/>
      <c r="D1155" s="84"/>
      <c r="E1155" s="71"/>
      <c r="F1155" s="70"/>
      <c r="G1155" s="70"/>
      <c r="H1155" s="70"/>
      <c r="I1155" s="156"/>
    </row>
    <row r="1156" spans="1:9" x14ac:dyDescent="0.25">
      <c r="A1156" s="69"/>
      <c r="B1156" s="69"/>
      <c r="C1156" s="69"/>
      <c r="D1156" s="84"/>
      <c r="E1156" s="71"/>
      <c r="F1156" s="70"/>
      <c r="G1156" s="70"/>
      <c r="H1156" s="70"/>
      <c r="I1156" s="156"/>
    </row>
    <row r="1157" spans="1:9" x14ac:dyDescent="0.25">
      <c r="A1157" s="69"/>
      <c r="B1157" s="69"/>
      <c r="C1157" s="69"/>
      <c r="D1157" s="84"/>
      <c r="E1157" s="69"/>
      <c r="F1157" s="70"/>
      <c r="G1157" s="70"/>
      <c r="H1157" s="70"/>
      <c r="I1157" s="156"/>
    </row>
    <row r="1158" spans="1:9" x14ac:dyDescent="0.25">
      <c r="A1158" s="69"/>
      <c r="B1158" s="69"/>
      <c r="C1158" s="69"/>
      <c r="D1158" s="84"/>
      <c r="E1158" s="69"/>
      <c r="F1158" s="70"/>
      <c r="G1158" s="70"/>
      <c r="H1158" s="70"/>
      <c r="I1158" s="156"/>
    </row>
    <row r="1159" spans="1:9" x14ac:dyDescent="0.25">
      <c r="A1159" s="69"/>
      <c r="B1159" s="69"/>
      <c r="C1159" s="69"/>
      <c r="D1159" s="84"/>
      <c r="E1159" s="69"/>
      <c r="F1159" s="70"/>
      <c r="G1159" s="70"/>
      <c r="H1159" s="70"/>
      <c r="I1159" s="156"/>
    </row>
    <row r="1160" spans="1:9" x14ac:dyDescent="0.25">
      <c r="A1160" s="69"/>
      <c r="B1160" s="69"/>
      <c r="C1160" s="69"/>
      <c r="D1160" s="84"/>
      <c r="E1160" s="71"/>
      <c r="F1160" s="70"/>
      <c r="G1160" s="70"/>
      <c r="H1160" s="70"/>
      <c r="I1160" s="156"/>
    </row>
    <row r="1161" spans="1:9" x14ac:dyDescent="0.25">
      <c r="A1161" s="69"/>
      <c r="B1161" s="69"/>
      <c r="C1161" s="69"/>
      <c r="D1161" s="84"/>
      <c r="E1161" s="71"/>
      <c r="F1161" s="70"/>
      <c r="G1161" s="70"/>
      <c r="H1161" s="70"/>
      <c r="I1161" s="156"/>
    </row>
    <row r="1162" spans="1:9" x14ac:dyDescent="0.25">
      <c r="A1162" s="69"/>
      <c r="B1162" s="69"/>
      <c r="C1162" s="69"/>
      <c r="D1162" s="84"/>
      <c r="E1162" s="69"/>
      <c r="F1162" s="70"/>
      <c r="G1162" s="70"/>
      <c r="H1162" s="70"/>
      <c r="I1162" s="156"/>
    </row>
    <row r="1163" spans="1:9" x14ac:dyDescent="0.25">
      <c r="A1163" s="69"/>
      <c r="B1163" s="69"/>
      <c r="C1163" s="69"/>
      <c r="D1163" s="84"/>
      <c r="E1163" s="69"/>
      <c r="F1163" s="70"/>
      <c r="G1163" s="70"/>
      <c r="H1163" s="70"/>
      <c r="I1163" s="156"/>
    </row>
    <row r="1164" spans="1:9" x14ac:dyDescent="0.25">
      <c r="A1164" s="69"/>
      <c r="B1164" s="69"/>
      <c r="C1164" s="69"/>
      <c r="D1164" s="84"/>
      <c r="E1164" s="69"/>
      <c r="F1164" s="70"/>
      <c r="G1164" s="70"/>
      <c r="H1164" s="70"/>
      <c r="I1164" s="156"/>
    </row>
    <row r="1165" spans="1:9" x14ac:dyDescent="0.25">
      <c r="A1165" s="69"/>
      <c r="B1165" s="69"/>
      <c r="C1165" s="69"/>
      <c r="D1165" s="84"/>
      <c r="E1165" s="71"/>
      <c r="F1165" s="70"/>
      <c r="G1165" s="70"/>
      <c r="H1165" s="70"/>
      <c r="I1165" s="156"/>
    </row>
    <row r="1166" spans="1:9" x14ac:dyDescent="0.25">
      <c r="A1166" s="69"/>
      <c r="B1166" s="69"/>
      <c r="C1166" s="69"/>
      <c r="D1166" s="84"/>
      <c r="E1166" s="69"/>
      <c r="F1166" s="70"/>
      <c r="G1166" s="70"/>
      <c r="H1166" s="70"/>
      <c r="I1166" s="156"/>
    </row>
    <row r="1167" spans="1:9" x14ac:dyDescent="0.25">
      <c r="A1167" s="69"/>
      <c r="B1167" s="69"/>
      <c r="C1167" s="69"/>
      <c r="D1167" s="84"/>
      <c r="E1167" s="69"/>
      <c r="F1167" s="70"/>
      <c r="G1167" s="70"/>
      <c r="H1167" s="70"/>
      <c r="I1167" s="156"/>
    </row>
    <row r="1168" spans="1:9" x14ac:dyDescent="0.25">
      <c r="A1168" s="69"/>
      <c r="B1168" s="69"/>
      <c r="C1168" s="69"/>
      <c r="D1168" s="84"/>
      <c r="E1168" s="69"/>
      <c r="F1168" s="70"/>
      <c r="G1168" s="70"/>
      <c r="H1168" s="70"/>
      <c r="I1168" s="156"/>
    </row>
    <row r="1169" spans="1:9" x14ac:dyDescent="0.25">
      <c r="A1169" s="69"/>
      <c r="B1169" s="69"/>
      <c r="C1169" s="69"/>
      <c r="D1169" s="84"/>
      <c r="E1169" s="71"/>
      <c r="F1169" s="70"/>
      <c r="G1169" s="70"/>
      <c r="H1169" s="70"/>
      <c r="I1169" s="156"/>
    </row>
    <row r="1170" spans="1:9" x14ac:dyDescent="0.25">
      <c r="A1170" s="69"/>
      <c r="B1170" s="69"/>
      <c r="C1170" s="69"/>
      <c r="D1170" s="84"/>
      <c r="E1170" s="71"/>
      <c r="F1170" s="70"/>
      <c r="G1170" s="70"/>
      <c r="H1170" s="70"/>
      <c r="I1170" s="156"/>
    </row>
    <row r="1171" spans="1:9" x14ac:dyDescent="0.25">
      <c r="A1171" s="69"/>
      <c r="B1171" s="69"/>
      <c r="C1171" s="69"/>
      <c r="D1171" s="84"/>
      <c r="E1171" s="69"/>
      <c r="F1171" s="70"/>
      <c r="G1171" s="70"/>
      <c r="H1171" s="70"/>
      <c r="I1171" s="156"/>
    </row>
    <row r="1172" spans="1:9" x14ac:dyDescent="0.25">
      <c r="A1172" s="69"/>
      <c r="B1172" s="69"/>
      <c r="C1172" s="69"/>
      <c r="D1172" s="84"/>
      <c r="E1172" s="69"/>
      <c r="F1172" s="70"/>
      <c r="G1172" s="70"/>
      <c r="H1172" s="70"/>
      <c r="I1172" s="156"/>
    </row>
    <row r="1173" spans="1:9" x14ac:dyDescent="0.25">
      <c r="A1173" s="69"/>
      <c r="B1173" s="69"/>
      <c r="C1173" s="69"/>
      <c r="D1173" s="84"/>
      <c r="E1173" s="69"/>
      <c r="F1173" s="70"/>
      <c r="G1173" s="70"/>
      <c r="H1173" s="70"/>
      <c r="I1173" s="156"/>
    </row>
    <row r="1174" spans="1:9" x14ac:dyDescent="0.25">
      <c r="A1174" s="69"/>
      <c r="B1174" s="69"/>
      <c r="C1174" s="69"/>
      <c r="D1174" s="84"/>
      <c r="E1174" s="69"/>
      <c r="F1174" s="70"/>
      <c r="G1174" s="70"/>
      <c r="H1174" s="70"/>
      <c r="I1174" s="156"/>
    </row>
    <row r="1175" spans="1:9" x14ac:dyDescent="0.25">
      <c r="A1175" s="69"/>
      <c r="B1175" s="69"/>
      <c r="C1175" s="69"/>
      <c r="D1175" s="84"/>
      <c r="E1175" s="69"/>
      <c r="F1175" s="70"/>
      <c r="G1175" s="70"/>
      <c r="H1175" s="70"/>
      <c r="I1175" s="156"/>
    </row>
    <row r="1176" spans="1:9" x14ac:dyDescent="0.25">
      <c r="A1176" s="69"/>
      <c r="B1176" s="69"/>
      <c r="C1176" s="69"/>
      <c r="D1176" s="84"/>
      <c r="E1176" s="71"/>
      <c r="F1176" s="70"/>
      <c r="G1176" s="70"/>
      <c r="H1176" s="70"/>
      <c r="I1176" s="156"/>
    </row>
    <row r="1177" spans="1:9" x14ac:dyDescent="0.25">
      <c r="A1177" s="69"/>
      <c r="B1177" s="69"/>
      <c r="C1177" s="69"/>
      <c r="D1177" s="84"/>
      <c r="E1177" s="71"/>
      <c r="F1177" s="70"/>
      <c r="G1177" s="70"/>
      <c r="H1177" s="70"/>
      <c r="I1177" s="156"/>
    </row>
    <row r="1178" spans="1:9" x14ac:dyDescent="0.25">
      <c r="A1178" s="69"/>
      <c r="B1178" s="69"/>
      <c r="C1178" s="69"/>
      <c r="D1178" s="84"/>
      <c r="E1178" s="69"/>
      <c r="F1178" s="70"/>
      <c r="G1178" s="70"/>
      <c r="H1178" s="70"/>
      <c r="I1178" s="156"/>
    </row>
    <row r="1179" spans="1:9" x14ac:dyDescent="0.25">
      <c r="A1179" s="69"/>
      <c r="B1179" s="69"/>
      <c r="C1179" s="69"/>
      <c r="D1179" s="84"/>
      <c r="E1179" s="69"/>
      <c r="F1179" s="70"/>
      <c r="G1179" s="70"/>
      <c r="H1179" s="70"/>
      <c r="I1179" s="156"/>
    </row>
    <row r="1180" spans="1:9" x14ac:dyDescent="0.25">
      <c r="A1180" s="69"/>
      <c r="B1180" s="69"/>
      <c r="C1180" s="69"/>
      <c r="D1180" s="84"/>
      <c r="E1180" s="69"/>
      <c r="F1180" s="70"/>
      <c r="G1180" s="70"/>
      <c r="H1180" s="70"/>
      <c r="I1180" s="156"/>
    </row>
    <row r="1181" spans="1:9" x14ac:dyDescent="0.25">
      <c r="A1181" s="69"/>
      <c r="B1181" s="69"/>
      <c r="C1181" s="69"/>
      <c r="D1181" s="84"/>
      <c r="E1181" s="71"/>
      <c r="F1181" s="70"/>
      <c r="G1181" s="70"/>
      <c r="H1181" s="70"/>
      <c r="I1181" s="156"/>
    </row>
    <row r="1182" spans="1:9" x14ac:dyDescent="0.25">
      <c r="A1182" s="69"/>
      <c r="B1182" s="69"/>
      <c r="C1182" s="69"/>
      <c r="D1182" s="84"/>
      <c r="E1182" s="71"/>
      <c r="F1182" s="70"/>
      <c r="G1182" s="70"/>
      <c r="H1182" s="70"/>
      <c r="I1182" s="156"/>
    </row>
    <row r="1183" spans="1:9" x14ac:dyDescent="0.25">
      <c r="A1183" s="69"/>
      <c r="B1183" s="69"/>
      <c r="C1183" s="69"/>
      <c r="D1183" s="84"/>
      <c r="E1183" s="69"/>
      <c r="F1183" s="70"/>
      <c r="G1183" s="70"/>
      <c r="H1183" s="70"/>
      <c r="I1183" s="156"/>
    </row>
    <row r="1184" spans="1:9" x14ac:dyDescent="0.25">
      <c r="A1184" s="69"/>
      <c r="B1184" s="69"/>
      <c r="C1184" s="69"/>
      <c r="D1184" s="84"/>
      <c r="E1184" s="69"/>
      <c r="F1184" s="70"/>
      <c r="G1184" s="70"/>
      <c r="H1184" s="70"/>
      <c r="I1184" s="156"/>
    </row>
    <row r="1185" spans="1:9" x14ac:dyDescent="0.25">
      <c r="A1185" s="69"/>
      <c r="B1185" s="69"/>
      <c r="C1185" s="69"/>
      <c r="D1185" s="84"/>
      <c r="E1185" s="69"/>
      <c r="F1185" s="70"/>
      <c r="G1185" s="70"/>
      <c r="H1185" s="70"/>
      <c r="I1185" s="156"/>
    </row>
    <row r="1186" spans="1:9" x14ac:dyDescent="0.25">
      <c r="A1186" s="69"/>
      <c r="B1186" s="69"/>
      <c r="C1186" s="69"/>
      <c r="D1186" s="84"/>
      <c r="E1186" s="71"/>
      <c r="F1186" s="70"/>
      <c r="G1186" s="70"/>
      <c r="H1186" s="70"/>
      <c r="I1186" s="156"/>
    </row>
    <row r="1187" spans="1:9" x14ac:dyDescent="0.25">
      <c r="A1187" s="69"/>
      <c r="B1187" s="69"/>
      <c r="C1187" s="69"/>
      <c r="D1187" s="84"/>
      <c r="E1187" s="71"/>
      <c r="F1187" s="70"/>
      <c r="G1187" s="70"/>
      <c r="H1187" s="70"/>
      <c r="I1187" s="156"/>
    </row>
    <row r="1188" spans="1:9" x14ac:dyDescent="0.25">
      <c r="A1188" s="69"/>
      <c r="B1188" s="69"/>
      <c r="C1188" s="69"/>
      <c r="D1188" s="84"/>
      <c r="E1188" s="69"/>
      <c r="F1188" s="70"/>
      <c r="G1188" s="70"/>
      <c r="H1188" s="70"/>
      <c r="I1188" s="156"/>
    </row>
    <row r="1189" spans="1:9" x14ac:dyDescent="0.25">
      <c r="A1189" s="69"/>
      <c r="B1189" s="69"/>
      <c r="C1189" s="69"/>
      <c r="D1189" s="84"/>
      <c r="E1189" s="69"/>
      <c r="F1189" s="70"/>
      <c r="G1189" s="70"/>
      <c r="H1189" s="70"/>
      <c r="I1189" s="156"/>
    </row>
    <row r="1190" spans="1:9" x14ac:dyDescent="0.25">
      <c r="A1190" s="69"/>
      <c r="B1190" s="69"/>
      <c r="C1190" s="69"/>
      <c r="D1190" s="84"/>
      <c r="E1190" s="69"/>
      <c r="F1190" s="70"/>
      <c r="G1190" s="70"/>
      <c r="H1190" s="70"/>
      <c r="I1190" s="156"/>
    </row>
    <row r="1191" spans="1:9" x14ac:dyDescent="0.25">
      <c r="A1191" s="69"/>
      <c r="B1191" s="69"/>
      <c r="C1191" s="69"/>
      <c r="D1191" s="84"/>
      <c r="E1191" s="71"/>
      <c r="F1191" s="70"/>
      <c r="G1191" s="70"/>
      <c r="H1191" s="70"/>
      <c r="I1191" s="156"/>
    </row>
    <row r="1192" spans="1:9" x14ac:dyDescent="0.25">
      <c r="A1192" s="69"/>
      <c r="B1192" s="69"/>
      <c r="C1192" s="69"/>
      <c r="D1192" s="84"/>
      <c r="E1192" s="71"/>
      <c r="F1192" s="70"/>
      <c r="G1192" s="70"/>
      <c r="H1192" s="70"/>
      <c r="I1192" s="156"/>
    </row>
    <row r="1193" spans="1:9" x14ac:dyDescent="0.25">
      <c r="A1193" s="69"/>
      <c r="B1193" s="69"/>
      <c r="C1193" s="69"/>
      <c r="D1193" s="84"/>
      <c r="E1193" s="69"/>
      <c r="F1193" s="70"/>
      <c r="G1193" s="70"/>
      <c r="H1193" s="70"/>
      <c r="I1193" s="156"/>
    </row>
    <row r="1194" spans="1:9" x14ac:dyDescent="0.25">
      <c r="A1194" s="69"/>
      <c r="B1194" s="69"/>
      <c r="C1194" s="69"/>
      <c r="D1194" s="84"/>
      <c r="E1194" s="69"/>
      <c r="F1194" s="70"/>
      <c r="G1194" s="70"/>
      <c r="H1194" s="70"/>
      <c r="I1194" s="156"/>
    </row>
    <row r="1195" spans="1:9" x14ac:dyDescent="0.25">
      <c r="A1195" s="69"/>
      <c r="B1195" s="69"/>
      <c r="C1195" s="69"/>
      <c r="D1195" s="84"/>
      <c r="E1195" s="69"/>
      <c r="F1195" s="70"/>
      <c r="G1195" s="70"/>
      <c r="H1195" s="70"/>
      <c r="I1195" s="156"/>
    </row>
    <row r="1196" spans="1:9" x14ac:dyDescent="0.25">
      <c r="A1196" s="69"/>
      <c r="B1196" s="69"/>
      <c r="C1196" s="69"/>
      <c r="D1196" s="84"/>
      <c r="E1196" s="71"/>
      <c r="F1196" s="70"/>
      <c r="G1196" s="70"/>
      <c r="H1196" s="70"/>
      <c r="I1196" s="156"/>
    </row>
    <row r="1197" spans="1:9" x14ac:dyDescent="0.25">
      <c r="A1197" s="69"/>
      <c r="B1197" s="69"/>
      <c r="C1197" s="69"/>
      <c r="D1197" s="84"/>
      <c r="E1197" s="69"/>
      <c r="F1197" s="70"/>
      <c r="G1197" s="70"/>
      <c r="H1197" s="70"/>
      <c r="I1197" s="156"/>
    </row>
    <row r="1198" spans="1:9" x14ac:dyDescent="0.25">
      <c r="A1198" s="69"/>
      <c r="B1198" s="69"/>
      <c r="C1198" s="69"/>
      <c r="D1198" s="84"/>
      <c r="E1198" s="69"/>
      <c r="F1198" s="70"/>
      <c r="G1198" s="70"/>
      <c r="H1198" s="70"/>
      <c r="I1198" s="156"/>
    </row>
    <row r="1199" spans="1:9" x14ac:dyDescent="0.25">
      <c r="A1199" s="69"/>
      <c r="B1199" s="69"/>
      <c r="C1199" s="69"/>
      <c r="D1199" s="84"/>
      <c r="E1199" s="69"/>
      <c r="F1199" s="70"/>
      <c r="G1199" s="70"/>
      <c r="H1199" s="70"/>
      <c r="I1199" s="156"/>
    </row>
    <row r="1200" spans="1:9" x14ac:dyDescent="0.25">
      <c r="A1200" s="69"/>
      <c r="B1200" s="69"/>
      <c r="C1200" s="69"/>
      <c r="D1200" s="84"/>
      <c r="E1200" s="71"/>
      <c r="F1200" s="70"/>
      <c r="G1200" s="70"/>
      <c r="H1200" s="70"/>
      <c r="I1200" s="156"/>
    </row>
    <row r="1201" spans="1:9" x14ac:dyDescent="0.25">
      <c r="A1201" s="69"/>
      <c r="B1201" s="69"/>
      <c r="C1201" s="69"/>
      <c r="D1201" s="84"/>
      <c r="E1201" s="71"/>
      <c r="F1201" s="70"/>
      <c r="G1201" s="70"/>
      <c r="H1201" s="70"/>
      <c r="I1201" s="156"/>
    </row>
    <row r="1202" spans="1:9" x14ac:dyDescent="0.25">
      <c r="A1202" s="69"/>
      <c r="B1202" s="69"/>
      <c r="C1202" s="69"/>
      <c r="D1202" s="84"/>
      <c r="E1202" s="69"/>
      <c r="F1202" s="70"/>
      <c r="G1202" s="70"/>
      <c r="H1202" s="70"/>
      <c r="I1202" s="156"/>
    </row>
    <row r="1203" spans="1:9" x14ac:dyDescent="0.25">
      <c r="A1203" s="69"/>
      <c r="B1203" s="69"/>
      <c r="C1203" s="69"/>
      <c r="D1203" s="84"/>
      <c r="E1203" s="69"/>
      <c r="F1203" s="70"/>
      <c r="G1203" s="70"/>
      <c r="H1203" s="70"/>
      <c r="I1203" s="156"/>
    </row>
    <row r="1204" spans="1:9" x14ac:dyDescent="0.25">
      <c r="A1204" s="69"/>
      <c r="B1204" s="69"/>
      <c r="C1204" s="69"/>
      <c r="D1204" s="84"/>
      <c r="E1204" s="69"/>
      <c r="F1204" s="70"/>
      <c r="G1204" s="70"/>
      <c r="H1204" s="70"/>
      <c r="I1204" s="156"/>
    </row>
    <row r="1205" spans="1:9" x14ac:dyDescent="0.25">
      <c r="A1205" s="72"/>
      <c r="B1205" s="72"/>
      <c r="C1205" s="72"/>
      <c r="D1205" s="85"/>
      <c r="E1205" s="72"/>
      <c r="F1205" s="73"/>
      <c r="G1205" s="73"/>
      <c r="H1205" s="73"/>
      <c r="I1205" s="156"/>
    </row>
    <row r="1206" spans="1:9" x14ac:dyDescent="0.25">
      <c r="A1206" s="156"/>
      <c r="B1206" s="156"/>
      <c r="C1206" s="156"/>
      <c r="D1206" s="157"/>
      <c r="E1206" s="156"/>
      <c r="F1206" s="156"/>
      <c r="G1206" s="156"/>
      <c r="H1206" s="156"/>
      <c r="I1206" s="156"/>
    </row>
    <row r="1207" spans="1:9" x14ac:dyDescent="0.25">
      <c r="A1207" s="156"/>
      <c r="B1207" s="156"/>
      <c r="C1207" s="156"/>
      <c r="D1207" s="157"/>
      <c r="E1207" s="156"/>
      <c r="F1207" s="156"/>
      <c r="G1207" s="156"/>
      <c r="H1207" s="156"/>
      <c r="I1207" s="156"/>
    </row>
    <row r="1208" spans="1:9" x14ac:dyDescent="0.25">
      <c r="A1208" s="156"/>
      <c r="B1208" s="156"/>
      <c r="C1208" s="156"/>
      <c r="D1208" s="157"/>
      <c r="E1208" s="156"/>
      <c r="F1208" s="156"/>
      <c r="G1208" s="156"/>
      <c r="H1208" s="156"/>
      <c r="I1208" s="156"/>
    </row>
    <row r="1209" spans="1:9" x14ac:dyDescent="0.25">
      <c r="A1209" s="156"/>
      <c r="B1209" s="156"/>
      <c r="C1209" s="156"/>
      <c r="D1209" s="157"/>
      <c r="E1209" s="156"/>
      <c r="F1209" s="156"/>
      <c r="G1209" s="156"/>
      <c r="H1209" s="156"/>
      <c r="I1209" s="156"/>
    </row>
    <row r="1210" spans="1:9" x14ac:dyDescent="0.25">
      <c r="A1210" s="156"/>
      <c r="B1210" s="156"/>
      <c r="C1210" s="156"/>
      <c r="D1210" s="157"/>
      <c r="E1210" s="156"/>
      <c r="F1210" s="156"/>
      <c r="G1210" s="156"/>
      <c r="H1210" s="156"/>
      <c r="I1210" s="156"/>
    </row>
    <row r="1211" spans="1:9" x14ac:dyDescent="0.25">
      <c r="A1211" s="156"/>
      <c r="B1211" s="156"/>
      <c r="C1211" s="156"/>
      <c r="D1211" s="157"/>
      <c r="E1211" s="156"/>
      <c r="F1211" s="156"/>
      <c r="G1211" s="156"/>
      <c r="H1211" s="156"/>
      <c r="I1211" s="156"/>
    </row>
    <row r="1212" spans="1:9" x14ac:dyDescent="0.25">
      <c r="A1212" s="156"/>
      <c r="B1212" s="156"/>
      <c r="C1212" s="156"/>
      <c r="D1212" s="157"/>
      <c r="E1212" s="156"/>
      <c r="F1212" s="156"/>
      <c r="G1212" s="156"/>
      <c r="H1212" s="156"/>
      <c r="I1212" s="156"/>
    </row>
    <row r="1213" spans="1:9" x14ac:dyDescent="0.25">
      <c r="A1213" s="156"/>
      <c r="B1213" s="156"/>
      <c r="C1213" s="156"/>
      <c r="D1213" s="157"/>
      <c r="E1213" s="156"/>
      <c r="F1213" s="156"/>
      <c r="G1213" s="156"/>
      <c r="H1213" s="156"/>
      <c r="I1213" s="156"/>
    </row>
    <row r="1214" spans="1:9" x14ac:dyDescent="0.25">
      <c r="A1214" s="156"/>
      <c r="B1214" s="156"/>
      <c r="C1214" s="156"/>
      <c r="D1214" s="157"/>
      <c r="E1214" s="156"/>
      <c r="F1214" s="156"/>
      <c r="G1214" s="156"/>
      <c r="H1214" s="156"/>
      <c r="I1214" s="156"/>
    </row>
    <row r="1215" spans="1:9" x14ac:dyDescent="0.25">
      <c r="A1215" s="156"/>
      <c r="B1215" s="156"/>
      <c r="C1215" s="156"/>
      <c r="D1215" s="157"/>
      <c r="E1215" s="156"/>
      <c r="F1215" s="156"/>
      <c r="G1215" s="156"/>
      <c r="H1215" s="156"/>
      <c r="I1215" s="156"/>
    </row>
    <row r="1216" spans="1:9" x14ac:dyDescent="0.25">
      <c r="A1216" s="156"/>
      <c r="B1216" s="156"/>
      <c r="C1216" s="156"/>
      <c r="D1216" s="157"/>
      <c r="E1216" s="156"/>
      <c r="F1216" s="156"/>
      <c r="G1216" s="156"/>
      <c r="H1216" s="156"/>
      <c r="I1216" s="156"/>
    </row>
    <row r="1217" spans="1:9" x14ac:dyDescent="0.25">
      <c r="A1217" s="156"/>
      <c r="B1217" s="156"/>
      <c r="C1217" s="156"/>
      <c r="D1217" s="157"/>
      <c r="E1217" s="156"/>
      <c r="F1217" s="156"/>
      <c r="G1217" s="156"/>
      <c r="H1217" s="156"/>
      <c r="I1217" s="156"/>
    </row>
    <row r="1218" spans="1:9" x14ac:dyDescent="0.25">
      <c r="A1218" s="156"/>
      <c r="B1218" s="156"/>
      <c r="C1218" s="156"/>
      <c r="D1218" s="157"/>
      <c r="E1218" s="156"/>
      <c r="F1218" s="156"/>
      <c r="G1218" s="156"/>
      <c r="H1218" s="156"/>
      <c r="I1218" s="156"/>
    </row>
    <row r="1219" spans="1:9" x14ac:dyDescent="0.25">
      <c r="A1219" s="156"/>
      <c r="B1219" s="156"/>
      <c r="C1219" s="156"/>
      <c r="D1219" s="157"/>
      <c r="E1219" s="156"/>
      <c r="F1219" s="156"/>
      <c r="G1219" s="156"/>
      <c r="H1219" s="156"/>
      <c r="I1219" s="156"/>
    </row>
    <row r="1220" spans="1:9" x14ac:dyDescent="0.25">
      <c r="A1220" s="156"/>
      <c r="B1220" s="156"/>
      <c r="C1220" s="156"/>
      <c r="D1220" s="157"/>
      <c r="E1220" s="156"/>
      <c r="F1220" s="156"/>
      <c r="G1220" s="156"/>
      <c r="H1220" s="156"/>
      <c r="I1220" s="156"/>
    </row>
    <row r="1221" spans="1:9" x14ac:dyDescent="0.25">
      <c r="A1221" s="156"/>
      <c r="B1221" s="156"/>
      <c r="C1221" s="156"/>
      <c r="D1221" s="157"/>
      <c r="E1221" s="156"/>
      <c r="F1221" s="156"/>
      <c r="G1221" s="156"/>
      <c r="H1221" s="156"/>
      <c r="I1221" s="156"/>
    </row>
    <row r="1222" spans="1:9" x14ac:dyDescent="0.25">
      <c r="A1222" s="156"/>
      <c r="B1222" s="156"/>
      <c r="C1222" s="156"/>
      <c r="D1222" s="157"/>
      <c r="E1222" s="156"/>
      <c r="F1222" s="156"/>
      <c r="G1222" s="156"/>
      <c r="H1222" s="156"/>
      <c r="I1222" s="156"/>
    </row>
    <row r="1223" spans="1:9" x14ac:dyDescent="0.25">
      <c r="A1223" s="156"/>
      <c r="B1223" s="156"/>
      <c r="C1223" s="156"/>
      <c r="D1223" s="157"/>
      <c r="E1223" s="156"/>
      <c r="F1223" s="156"/>
      <c r="G1223" s="156"/>
      <c r="H1223" s="156"/>
      <c r="I1223" s="156"/>
    </row>
    <row r="1224" spans="1:9" x14ac:dyDescent="0.25">
      <c r="A1224" s="156"/>
      <c r="B1224" s="156"/>
      <c r="C1224" s="156"/>
      <c r="D1224" s="157"/>
      <c r="E1224" s="156"/>
      <c r="F1224" s="156"/>
      <c r="G1224" s="156"/>
      <c r="H1224" s="156"/>
      <c r="I1224" s="156"/>
    </row>
    <row r="1225" spans="1:9" x14ac:dyDescent="0.25">
      <c r="A1225" s="156"/>
      <c r="B1225" s="156"/>
      <c r="C1225" s="156"/>
      <c r="D1225" s="157"/>
      <c r="E1225" s="156"/>
      <c r="F1225" s="156"/>
      <c r="G1225" s="156"/>
      <c r="H1225" s="156"/>
      <c r="I1225" s="156"/>
    </row>
    <row r="1226" spans="1:9" x14ac:dyDescent="0.25">
      <c r="A1226" s="156"/>
      <c r="B1226" s="156"/>
      <c r="C1226" s="156"/>
      <c r="D1226" s="157"/>
      <c r="E1226" s="156"/>
      <c r="F1226" s="156"/>
      <c r="G1226" s="156"/>
      <c r="H1226" s="156"/>
      <c r="I1226" s="156"/>
    </row>
    <row r="1227" spans="1:9" x14ac:dyDescent="0.25">
      <c r="A1227" s="156"/>
      <c r="B1227" s="156"/>
      <c r="C1227" s="156"/>
      <c r="D1227" s="157"/>
      <c r="E1227" s="156"/>
      <c r="F1227" s="156"/>
      <c r="G1227" s="156"/>
      <c r="H1227" s="156"/>
      <c r="I1227" s="156"/>
    </row>
    <row r="1228" spans="1:9" x14ac:dyDescent="0.25">
      <c r="A1228" s="156"/>
      <c r="B1228" s="156"/>
      <c r="C1228" s="156"/>
      <c r="D1228" s="157"/>
      <c r="E1228" s="156"/>
      <c r="F1228" s="156"/>
      <c r="G1228" s="156"/>
      <c r="H1228" s="156"/>
      <c r="I1228" s="156"/>
    </row>
    <row r="1229" spans="1:9" x14ac:dyDescent="0.25">
      <c r="A1229" s="156"/>
      <c r="B1229" s="156"/>
      <c r="C1229" s="156"/>
      <c r="D1229" s="157"/>
      <c r="E1229" s="156"/>
      <c r="F1229" s="156"/>
      <c r="G1229" s="156"/>
      <c r="H1229" s="156"/>
      <c r="I1229" s="156"/>
    </row>
    <row r="1230" spans="1:9" x14ac:dyDescent="0.25">
      <c r="A1230" s="156"/>
      <c r="B1230" s="156"/>
      <c r="C1230" s="156"/>
      <c r="D1230" s="157"/>
      <c r="E1230" s="156"/>
      <c r="F1230" s="156"/>
      <c r="G1230" s="156"/>
      <c r="H1230" s="156"/>
      <c r="I1230" s="156"/>
    </row>
    <row r="1231" spans="1:9" x14ac:dyDescent="0.25">
      <c r="A1231" s="156"/>
      <c r="B1231" s="156"/>
      <c r="C1231" s="156"/>
      <c r="D1231" s="157"/>
      <c r="E1231" s="156"/>
      <c r="F1231" s="156"/>
      <c r="G1231" s="156"/>
      <c r="H1231" s="156"/>
      <c r="I1231" s="156"/>
    </row>
    <row r="1232" spans="1:9" x14ac:dyDescent="0.25">
      <c r="A1232" s="156"/>
      <c r="B1232" s="156"/>
      <c r="C1232" s="156"/>
      <c r="D1232" s="157"/>
      <c r="E1232" s="156"/>
      <c r="F1232" s="156"/>
      <c r="G1232" s="156"/>
      <c r="H1232" s="156"/>
      <c r="I1232" s="156"/>
    </row>
    <row r="1233" spans="1:9" x14ac:dyDescent="0.25">
      <c r="A1233" s="156"/>
      <c r="B1233" s="156"/>
      <c r="C1233" s="156"/>
      <c r="D1233" s="157"/>
      <c r="E1233" s="156"/>
      <c r="F1233" s="156"/>
      <c r="G1233" s="156"/>
      <c r="H1233" s="156"/>
      <c r="I1233" s="156"/>
    </row>
    <row r="1234" spans="1:9" x14ac:dyDescent="0.25">
      <c r="A1234" s="156"/>
      <c r="B1234" s="156"/>
      <c r="C1234" s="156"/>
      <c r="D1234" s="157"/>
      <c r="E1234" s="156"/>
      <c r="F1234" s="156"/>
      <c r="G1234" s="156"/>
      <c r="H1234" s="156"/>
      <c r="I1234" s="156"/>
    </row>
    <row r="1235" spans="1:9" x14ac:dyDescent="0.25">
      <c r="A1235" s="156"/>
      <c r="B1235" s="156"/>
      <c r="C1235" s="156"/>
      <c r="D1235" s="157"/>
      <c r="E1235" s="156"/>
      <c r="F1235" s="156"/>
      <c r="G1235" s="156"/>
      <c r="H1235" s="156"/>
      <c r="I1235" s="156"/>
    </row>
    <row r="1236" spans="1:9" x14ac:dyDescent="0.25">
      <c r="A1236" s="156"/>
      <c r="B1236" s="156"/>
      <c r="C1236" s="156"/>
      <c r="D1236" s="157"/>
      <c r="E1236" s="156"/>
      <c r="F1236" s="156"/>
      <c r="G1236" s="156"/>
      <c r="H1236" s="156"/>
      <c r="I1236" s="156"/>
    </row>
    <row r="1237" spans="1:9" x14ac:dyDescent="0.25">
      <c r="A1237" s="156"/>
      <c r="B1237" s="156"/>
      <c r="C1237" s="156"/>
      <c r="D1237" s="157"/>
      <c r="E1237" s="156"/>
      <c r="F1237" s="156"/>
      <c r="G1237" s="156"/>
      <c r="H1237" s="156"/>
      <c r="I1237" s="156"/>
    </row>
    <row r="1238" spans="1:9" x14ac:dyDescent="0.25">
      <c r="A1238" s="156"/>
      <c r="B1238" s="156"/>
      <c r="C1238" s="156"/>
      <c r="D1238" s="157"/>
      <c r="E1238" s="156"/>
      <c r="F1238" s="156"/>
      <c r="G1238" s="156"/>
      <c r="H1238" s="156"/>
      <c r="I1238" s="156"/>
    </row>
    <row r="1239" spans="1:9" x14ac:dyDescent="0.25">
      <c r="A1239" s="156"/>
      <c r="B1239" s="156"/>
      <c r="C1239" s="156"/>
      <c r="D1239" s="157"/>
      <c r="E1239" s="156"/>
      <c r="F1239" s="156"/>
      <c r="G1239" s="156"/>
      <c r="H1239" s="156"/>
      <c r="I1239" s="156"/>
    </row>
    <row r="1240" spans="1:9" x14ac:dyDescent="0.25">
      <c r="A1240" s="156"/>
      <c r="B1240" s="156"/>
      <c r="C1240" s="156"/>
      <c r="D1240" s="157"/>
      <c r="E1240" s="156"/>
      <c r="F1240" s="156"/>
      <c r="G1240" s="156"/>
      <c r="H1240" s="156"/>
      <c r="I1240" s="156"/>
    </row>
    <row r="1241" spans="1:9" x14ac:dyDescent="0.25">
      <c r="A1241" s="156"/>
      <c r="B1241" s="156"/>
      <c r="C1241" s="156"/>
      <c r="D1241" s="157"/>
      <c r="E1241" s="156"/>
      <c r="F1241" s="156"/>
      <c r="G1241" s="156"/>
      <c r="H1241" s="156"/>
      <c r="I1241" s="156"/>
    </row>
    <row r="1242" spans="1:9" x14ac:dyDescent="0.25">
      <c r="A1242" s="156"/>
      <c r="B1242" s="156"/>
      <c r="C1242" s="156"/>
      <c r="D1242" s="157"/>
      <c r="E1242" s="156"/>
      <c r="F1242" s="156"/>
      <c r="G1242" s="156"/>
      <c r="H1242" s="156"/>
      <c r="I1242" s="156"/>
    </row>
    <row r="1243" spans="1:9" x14ac:dyDescent="0.25">
      <c r="A1243" s="156"/>
      <c r="B1243" s="156"/>
      <c r="C1243" s="156"/>
      <c r="D1243" s="157"/>
      <c r="E1243" s="156"/>
      <c r="F1243" s="156"/>
      <c r="G1243" s="156"/>
      <c r="H1243" s="156"/>
      <c r="I1243" s="156"/>
    </row>
    <row r="1244" spans="1:9" x14ac:dyDescent="0.25">
      <c r="A1244" s="156"/>
      <c r="B1244" s="156"/>
      <c r="C1244" s="156"/>
      <c r="D1244" s="157"/>
      <c r="E1244" s="156"/>
      <c r="F1244" s="156"/>
      <c r="G1244" s="156"/>
      <c r="H1244" s="156"/>
      <c r="I1244" s="156"/>
    </row>
    <row r="1245" spans="1:9" x14ac:dyDescent="0.25">
      <c r="A1245" s="156"/>
      <c r="B1245" s="156"/>
      <c r="C1245" s="156"/>
      <c r="D1245" s="157"/>
      <c r="E1245" s="156"/>
      <c r="F1245" s="156"/>
      <c r="G1245" s="156"/>
      <c r="H1245" s="156"/>
      <c r="I1245" s="156"/>
    </row>
    <row r="1246" spans="1:9" x14ac:dyDescent="0.25">
      <c r="A1246" s="156"/>
      <c r="B1246" s="156"/>
      <c r="C1246" s="156"/>
      <c r="D1246" s="157"/>
      <c r="E1246" s="156"/>
      <c r="F1246" s="156"/>
      <c r="G1246" s="156"/>
      <c r="H1246" s="156"/>
      <c r="I1246" s="156"/>
    </row>
    <row r="1247" spans="1:9" x14ac:dyDescent="0.25">
      <c r="A1247" s="156"/>
      <c r="B1247" s="156"/>
      <c r="C1247" s="156"/>
      <c r="D1247" s="157"/>
      <c r="E1247" s="156"/>
      <c r="F1247" s="156"/>
      <c r="G1247" s="156"/>
      <c r="H1247" s="156"/>
      <c r="I1247" s="156"/>
    </row>
    <row r="1248" spans="1:9" x14ac:dyDescent="0.25">
      <c r="A1248" s="156"/>
      <c r="B1248" s="156"/>
      <c r="C1248" s="156"/>
      <c r="D1248" s="157"/>
      <c r="E1248" s="156"/>
      <c r="F1248" s="156"/>
      <c r="G1248" s="156"/>
      <c r="H1248" s="156"/>
      <c r="I1248" s="156"/>
    </row>
    <row r="1249" spans="1:9" x14ac:dyDescent="0.25">
      <c r="A1249" s="156"/>
      <c r="B1249" s="156"/>
      <c r="C1249" s="156"/>
      <c r="D1249" s="157"/>
      <c r="E1249" s="156"/>
      <c r="F1249" s="156"/>
      <c r="G1249" s="156"/>
      <c r="H1249" s="156"/>
      <c r="I1249" s="156"/>
    </row>
    <row r="1250" spans="1:9" x14ac:dyDescent="0.25">
      <c r="A1250" s="156"/>
      <c r="B1250" s="156"/>
      <c r="C1250" s="156"/>
      <c r="D1250" s="157"/>
      <c r="E1250" s="156"/>
      <c r="F1250" s="156"/>
      <c r="G1250" s="156"/>
      <c r="H1250" s="156"/>
      <c r="I1250" s="156"/>
    </row>
    <row r="1251" spans="1:9" x14ac:dyDescent="0.25">
      <c r="A1251" s="156"/>
      <c r="B1251" s="156"/>
      <c r="C1251" s="156"/>
      <c r="D1251" s="157"/>
      <c r="E1251" s="156"/>
      <c r="F1251" s="156"/>
      <c r="G1251" s="156"/>
      <c r="H1251" s="156"/>
      <c r="I1251" s="156"/>
    </row>
    <row r="1252" spans="1:9" x14ac:dyDescent="0.25">
      <c r="A1252" s="156"/>
      <c r="B1252" s="156"/>
      <c r="C1252" s="156"/>
      <c r="D1252" s="157"/>
      <c r="E1252" s="156"/>
      <c r="F1252" s="156"/>
      <c r="G1252" s="156"/>
      <c r="H1252" s="156"/>
      <c r="I1252" s="156"/>
    </row>
    <row r="1253" spans="1:9" x14ac:dyDescent="0.25">
      <c r="A1253" s="156"/>
      <c r="B1253" s="156"/>
      <c r="C1253" s="156"/>
      <c r="D1253" s="157"/>
      <c r="E1253" s="156"/>
      <c r="F1253" s="156"/>
      <c r="G1253" s="156"/>
      <c r="H1253" s="156"/>
      <c r="I1253" s="156"/>
    </row>
    <row r="1254" spans="1:9" x14ac:dyDescent="0.25">
      <c r="A1254" s="156"/>
      <c r="B1254" s="156"/>
      <c r="C1254" s="156"/>
      <c r="D1254" s="157"/>
      <c r="E1254" s="156"/>
      <c r="F1254" s="156"/>
      <c r="G1254" s="156"/>
      <c r="H1254" s="156"/>
      <c r="I1254" s="156"/>
    </row>
    <row r="1255" spans="1:9" x14ac:dyDescent="0.25">
      <c r="A1255" s="156"/>
      <c r="B1255" s="156"/>
      <c r="C1255" s="156"/>
      <c r="D1255" s="157"/>
      <c r="E1255" s="156"/>
      <c r="F1255" s="156"/>
      <c r="G1255" s="156"/>
      <c r="H1255" s="156"/>
      <c r="I1255" s="156"/>
    </row>
    <row r="1256" spans="1:9" x14ac:dyDescent="0.25">
      <c r="A1256" s="156"/>
      <c r="B1256" s="156"/>
      <c r="C1256" s="156"/>
      <c r="D1256" s="157"/>
      <c r="E1256" s="156"/>
      <c r="F1256" s="156"/>
      <c r="G1256" s="156"/>
      <c r="H1256" s="156"/>
      <c r="I1256" s="156"/>
    </row>
    <row r="1257" spans="1:9" x14ac:dyDescent="0.25">
      <c r="A1257" s="156"/>
      <c r="B1257" s="156"/>
      <c r="C1257" s="156"/>
      <c r="D1257" s="157"/>
      <c r="E1257" s="156"/>
      <c r="F1257" s="156"/>
      <c r="G1257" s="156"/>
      <c r="H1257" s="156"/>
      <c r="I1257" s="156"/>
    </row>
    <row r="1258" spans="1:9" x14ac:dyDescent="0.25">
      <c r="A1258" s="156"/>
      <c r="B1258" s="156"/>
      <c r="C1258" s="156"/>
      <c r="D1258" s="157"/>
      <c r="E1258" s="156"/>
      <c r="F1258" s="156"/>
      <c r="G1258" s="156"/>
      <c r="H1258" s="156"/>
      <c r="I1258" s="156"/>
    </row>
    <row r="1259" spans="1:9" x14ac:dyDescent="0.25">
      <c r="A1259" s="156"/>
      <c r="B1259" s="156"/>
      <c r="C1259" s="156"/>
      <c r="D1259" s="157"/>
      <c r="E1259" s="156"/>
      <c r="F1259" s="156"/>
      <c r="G1259" s="156"/>
      <c r="H1259" s="156"/>
      <c r="I1259" s="156"/>
    </row>
    <row r="1260" spans="1:9" x14ac:dyDescent="0.25">
      <c r="A1260" s="156"/>
      <c r="B1260" s="156"/>
      <c r="C1260" s="156"/>
      <c r="D1260" s="157"/>
      <c r="E1260" s="156"/>
      <c r="F1260" s="156"/>
      <c r="G1260" s="156"/>
      <c r="H1260" s="156"/>
      <c r="I1260" s="156"/>
    </row>
    <row r="1261" spans="1:9" x14ac:dyDescent="0.25">
      <c r="A1261" s="156"/>
      <c r="B1261" s="156"/>
      <c r="C1261" s="156"/>
      <c r="D1261" s="157"/>
      <c r="E1261" s="156"/>
      <c r="F1261" s="156"/>
      <c r="G1261" s="156"/>
      <c r="H1261" s="156"/>
      <c r="I1261" s="156"/>
    </row>
    <row r="1262" spans="1:9" x14ac:dyDescent="0.25">
      <c r="A1262" s="156"/>
      <c r="B1262" s="156"/>
      <c r="C1262" s="156"/>
      <c r="D1262" s="157"/>
      <c r="E1262" s="156"/>
      <c r="F1262" s="156"/>
      <c r="G1262" s="156"/>
      <c r="H1262" s="156"/>
      <c r="I1262" s="156"/>
    </row>
    <row r="1263" spans="1:9" x14ac:dyDescent="0.25">
      <c r="A1263" s="156"/>
      <c r="B1263" s="156"/>
      <c r="C1263" s="156"/>
      <c r="D1263" s="157"/>
      <c r="E1263" s="156"/>
      <c r="F1263" s="156"/>
      <c r="G1263" s="156"/>
      <c r="H1263" s="156"/>
      <c r="I1263" s="156"/>
    </row>
    <row r="1264" spans="1:9" x14ac:dyDescent="0.25">
      <c r="A1264" s="156"/>
      <c r="B1264" s="156"/>
      <c r="C1264" s="156"/>
      <c r="D1264" s="157"/>
      <c r="E1264" s="156"/>
      <c r="F1264" s="156"/>
      <c r="G1264" s="156"/>
      <c r="H1264" s="156"/>
      <c r="I1264" s="156"/>
    </row>
    <row r="1265" spans="1:9" x14ac:dyDescent="0.25">
      <c r="A1265" s="156"/>
      <c r="B1265" s="156"/>
      <c r="C1265" s="156"/>
      <c r="D1265" s="157"/>
      <c r="E1265" s="156"/>
      <c r="F1265" s="156"/>
      <c r="G1265" s="156"/>
      <c r="H1265" s="156"/>
      <c r="I1265" s="156"/>
    </row>
    <row r="1266" spans="1:9" x14ac:dyDescent="0.25">
      <c r="A1266" s="156"/>
      <c r="B1266" s="156"/>
      <c r="C1266" s="156"/>
      <c r="D1266" s="157"/>
      <c r="E1266" s="156"/>
      <c r="F1266" s="156"/>
      <c r="G1266" s="156"/>
      <c r="H1266" s="156"/>
      <c r="I1266" s="156"/>
    </row>
    <row r="1267" spans="1:9" x14ac:dyDescent="0.25">
      <c r="A1267" s="156"/>
      <c r="B1267" s="156"/>
      <c r="C1267" s="156"/>
      <c r="D1267" s="157"/>
      <c r="E1267" s="156"/>
      <c r="F1267" s="156"/>
      <c r="G1267" s="156"/>
      <c r="H1267" s="156"/>
      <c r="I1267" s="156"/>
    </row>
    <row r="1268" spans="1:9" x14ac:dyDescent="0.25">
      <c r="A1268" s="156"/>
      <c r="B1268" s="156"/>
      <c r="C1268" s="156"/>
      <c r="D1268" s="157"/>
      <c r="E1268" s="156"/>
      <c r="F1268" s="156"/>
      <c r="G1268" s="156"/>
      <c r="H1268" s="156"/>
      <c r="I1268" s="156"/>
    </row>
    <row r="1269" spans="1:9" x14ac:dyDescent="0.25">
      <c r="A1269" s="156"/>
      <c r="B1269" s="156"/>
      <c r="C1269" s="156"/>
      <c r="D1269" s="157"/>
      <c r="E1269" s="156"/>
      <c r="F1269" s="156"/>
      <c r="G1269" s="156"/>
      <c r="H1269" s="156"/>
      <c r="I1269" s="156"/>
    </row>
    <row r="1270" spans="1:9" x14ac:dyDescent="0.25">
      <c r="A1270" s="156"/>
      <c r="B1270" s="156"/>
      <c r="C1270" s="156"/>
      <c r="D1270" s="157"/>
      <c r="E1270" s="156"/>
      <c r="F1270" s="156"/>
      <c r="G1270" s="156"/>
      <c r="H1270" s="156"/>
      <c r="I1270" s="156"/>
    </row>
    <row r="1271" spans="1:9" x14ac:dyDescent="0.25">
      <c r="A1271" s="156"/>
      <c r="B1271" s="156"/>
      <c r="C1271" s="156"/>
      <c r="D1271" s="157"/>
      <c r="E1271" s="156"/>
      <c r="F1271" s="156"/>
      <c r="G1271" s="156"/>
      <c r="H1271" s="156"/>
      <c r="I1271" s="156"/>
    </row>
    <row r="1272" spans="1:9" x14ac:dyDescent="0.25">
      <c r="A1272" s="156"/>
      <c r="B1272" s="156"/>
      <c r="C1272" s="156"/>
      <c r="D1272" s="157"/>
      <c r="E1272" s="156"/>
      <c r="F1272" s="156"/>
      <c r="G1272" s="156"/>
      <c r="H1272" s="156"/>
      <c r="I1272" s="156"/>
    </row>
    <row r="1273" spans="1:9" x14ac:dyDescent="0.25">
      <c r="A1273" s="156"/>
      <c r="B1273" s="156"/>
      <c r="C1273" s="156"/>
      <c r="D1273" s="157"/>
      <c r="E1273" s="156"/>
      <c r="F1273" s="156"/>
      <c r="G1273" s="156"/>
      <c r="H1273" s="156"/>
      <c r="I1273" s="156"/>
    </row>
    <row r="1274" spans="1:9" x14ac:dyDescent="0.25">
      <c r="A1274" s="156"/>
      <c r="B1274" s="156"/>
      <c r="C1274" s="156"/>
      <c r="D1274" s="157"/>
      <c r="E1274" s="156"/>
      <c r="F1274" s="156"/>
      <c r="G1274" s="156"/>
      <c r="H1274" s="156"/>
      <c r="I1274" s="156"/>
    </row>
    <row r="1275" spans="1:9" x14ac:dyDescent="0.25">
      <c r="A1275" s="156"/>
      <c r="B1275" s="156"/>
      <c r="C1275" s="156"/>
      <c r="D1275" s="157"/>
      <c r="E1275" s="156"/>
      <c r="F1275" s="156"/>
      <c r="G1275" s="156"/>
      <c r="H1275" s="156"/>
      <c r="I1275" s="156"/>
    </row>
    <row r="1276" spans="1:9" x14ac:dyDescent="0.25">
      <c r="A1276" s="156"/>
      <c r="B1276" s="156"/>
      <c r="C1276" s="156"/>
      <c r="D1276" s="157"/>
      <c r="E1276" s="156"/>
      <c r="F1276" s="156"/>
      <c r="G1276" s="156"/>
      <c r="H1276" s="156"/>
      <c r="I1276" s="156"/>
    </row>
    <row r="1277" spans="1:9" x14ac:dyDescent="0.25">
      <c r="A1277" s="156"/>
      <c r="B1277" s="156"/>
      <c r="C1277" s="156"/>
      <c r="D1277" s="157"/>
      <c r="E1277" s="156"/>
      <c r="F1277" s="156"/>
      <c r="G1277" s="156"/>
      <c r="H1277" s="156"/>
      <c r="I1277" s="156"/>
    </row>
    <row r="1278" spans="1:9" x14ac:dyDescent="0.25">
      <c r="A1278" s="156"/>
      <c r="B1278" s="156"/>
      <c r="C1278" s="156"/>
      <c r="D1278" s="157"/>
      <c r="E1278" s="156"/>
      <c r="F1278" s="156"/>
      <c r="G1278" s="156"/>
      <c r="H1278" s="156"/>
      <c r="I1278" s="156"/>
    </row>
    <row r="1279" spans="1:9" x14ac:dyDescent="0.25">
      <c r="A1279" s="156"/>
      <c r="B1279" s="156"/>
      <c r="C1279" s="156"/>
      <c r="D1279" s="157"/>
      <c r="E1279" s="156"/>
      <c r="F1279" s="156"/>
      <c r="G1279" s="156"/>
      <c r="H1279" s="156"/>
      <c r="I1279" s="156"/>
    </row>
    <row r="1280" spans="1:9" x14ac:dyDescent="0.25">
      <c r="A1280" s="156"/>
      <c r="B1280" s="156"/>
      <c r="C1280" s="156"/>
      <c r="D1280" s="157"/>
      <c r="E1280" s="156"/>
      <c r="F1280" s="156"/>
      <c r="G1280" s="156"/>
      <c r="H1280" s="156"/>
      <c r="I1280" s="156"/>
    </row>
    <row r="1281" spans="1:9" x14ac:dyDescent="0.25">
      <c r="A1281" s="156"/>
      <c r="B1281" s="156"/>
      <c r="C1281" s="156"/>
      <c r="D1281" s="157"/>
      <c r="E1281" s="156"/>
      <c r="F1281" s="156"/>
      <c r="G1281" s="156"/>
      <c r="H1281" s="156"/>
      <c r="I1281" s="156"/>
    </row>
    <row r="1282" spans="1:9" x14ac:dyDescent="0.25">
      <c r="A1282" s="156"/>
      <c r="B1282" s="156"/>
      <c r="C1282" s="156"/>
      <c r="D1282" s="157"/>
      <c r="E1282" s="156"/>
      <c r="F1282" s="156"/>
      <c r="G1282" s="156"/>
      <c r="H1282" s="156"/>
      <c r="I1282" s="156"/>
    </row>
    <row r="1283" spans="1:9" x14ac:dyDescent="0.25">
      <c r="A1283" s="156"/>
      <c r="B1283" s="156"/>
      <c r="C1283" s="156"/>
      <c r="D1283" s="157"/>
      <c r="E1283" s="156"/>
      <c r="F1283" s="156"/>
      <c r="G1283" s="156"/>
      <c r="H1283" s="156"/>
      <c r="I1283" s="156"/>
    </row>
    <row r="1284" spans="1:9" x14ac:dyDescent="0.25">
      <c r="A1284" s="156"/>
      <c r="B1284" s="156"/>
      <c r="C1284" s="156"/>
      <c r="D1284" s="157"/>
      <c r="E1284" s="156"/>
      <c r="F1284" s="156"/>
      <c r="G1284" s="156"/>
      <c r="H1284" s="156"/>
      <c r="I1284" s="156"/>
    </row>
    <row r="1285" spans="1:9" x14ac:dyDescent="0.25">
      <c r="A1285" s="156"/>
      <c r="B1285" s="156"/>
      <c r="C1285" s="156"/>
      <c r="D1285" s="157"/>
      <c r="E1285" s="156"/>
      <c r="F1285" s="156"/>
      <c r="G1285" s="156"/>
      <c r="H1285" s="156"/>
      <c r="I1285" s="156"/>
    </row>
    <row r="1286" spans="1:9" x14ac:dyDescent="0.25">
      <c r="A1286" s="156"/>
      <c r="B1286" s="156"/>
      <c r="C1286" s="156"/>
      <c r="D1286" s="157"/>
      <c r="E1286" s="156"/>
      <c r="F1286" s="156"/>
      <c r="G1286" s="156"/>
      <c r="H1286" s="156"/>
      <c r="I1286" s="156"/>
    </row>
    <row r="1287" spans="1:9" x14ac:dyDescent="0.25">
      <c r="A1287" s="156"/>
      <c r="B1287" s="156"/>
      <c r="C1287" s="156"/>
      <c r="D1287" s="157"/>
      <c r="E1287" s="156"/>
      <c r="F1287" s="156"/>
      <c r="G1287" s="156"/>
      <c r="H1287" s="156"/>
      <c r="I1287" s="156"/>
    </row>
    <row r="1288" spans="1:9" x14ac:dyDescent="0.25">
      <c r="A1288" s="156"/>
      <c r="B1288" s="156"/>
      <c r="C1288" s="156"/>
      <c r="D1288" s="157"/>
      <c r="E1288" s="156"/>
      <c r="F1288" s="156"/>
      <c r="G1288" s="156"/>
      <c r="H1288" s="156"/>
      <c r="I1288" s="156"/>
    </row>
    <row r="1289" spans="1:9" x14ac:dyDescent="0.25">
      <c r="A1289" s="156"/>
      <c r="B1289" s="156"/>
      <c r="C1289" s="156"/>
      <c r="D1289" s="157"/>
      <c r="E1289" s="156"/>
      <c r="F1289" s="156"/>
      <c r="G1289" s="156"/>
      <c r="H1289" s="156"/>
      <c r="I1289" s="156"/>
    </row>
    <row r="1290" spans="1:9" x14ac:dyDescent="0.25">
      <c r="A1290" s="156"/>
      <c r="B1290" s="156"/>
      <c r="C1290" s="156"/>
      <c r="D1290" s="157"/>
      <c r="E1290" s="156"/>
      <c r="F1290" s="156"/>
      <c r="G1290" s="156"/>
      <c r="H1290" s="156"/>
      <c r="I1290" s="156"/>
    </row>
    <row r="1291" spans="1:9" x14ac:dyDescent="0.25">
      <c r="A1291" s="156"/>
      <c r="B1291" s="156"/>
      <c r="C1291" s="156"/>
      <c r="D1291" s="157"/>
      <c r="E1291" s="156"/>
      <c r="F1291" s="156"/>
      <c r="G1291" s="156"/>
      <c r="H1291" s="156"/>
      <c r="I1291" s="156"/>
    </row>
    <row r="1292" spans="1:9" x14ac:dyDescent="0.25">
      <c r="A1292" s="156"/>
      <c r="B1292" s="156"/>
      <c r="C1292" s="156"/>
      <c r="D1292" s="157"/>
      <c r="E1292" s="156"/>
      <c r="F1292" s="156"/>
      <c r="G1292" s="156"/>
      <c r="H1292" s="156"/>
      <c r="I1292" s="156"/>
    </row>
    <row r="1293" spans="1:9" x14ac:dyDescent="0.25">
      <c r="A1293" s="156"/>
      <c r="B1293" s="156"/>
      <c r="C1293" s="156"/>
      <c r="D1293" s="157"/>
      <c r="E1293" s="156"/>
      <c r="F1293" s="156"/>
      <c r="G1293" s="156"/>
      <c r="H1293" s="156"/>
      <c r="I1293" s="156"/>
    </row>
    <row r="1294" spans="1:9" x14ac:dyDescent="0.25">
      <c r="A1294" s="156"/>
      <c r="B1294" s="156"/>
      <c r="C1294" s="156"/>
      <c r="D1294" s="157"/>
      <c r="E1294" s="156"/>
      <c r="F1294" s="156"/>
      <c r="G1294" s="156"/>
      <c r="H1294" s="156"/>
      <c r="I1294" s="156"/>
    </row>
    <row r="1295" spans="1:9" x14ac:dyDescent="0.25">
      <c r="A1295" s="156"/>
      <c r="B1295" s="156"/>
      <c r="C1295" s="156"/>
      <c r="D1295" s="157"/>
      <c r="E1295" s="156"/>
      <c r="F1295" s="156"/>
      <c r="G1295" s="156"/>
      <c r="H1295" s="156"/>
      <c r="I1295" s="156"/>
    </row>
    <row r="1296" spans="1:9" x14ac:dyDescent="0.25">
      <c r="A1296" s="156"/>
      <c r="B1296" s="156"/>
      <c r="C1296" s="156"/>
      <c r="D1296" s="157"/>
      <c r="E1296" s="156"/>
      <c r="F1296" s="156"/>
      <c r="G1296" s="156"/>
      <c r="H1296" s="156"/>
      <c r="I1296" s="156"/>
    </row>
    <row r="1297" spans="1:9" x14ac:dyDescent="0.25">
      <c r="A1297" s="156"/>
      <c r="B1297" s="156"/>
      <c r="C1297" s="156"/>
      <c r="D1297" s="157"/>
      <c r="E1297" s="156"/>
      <c r="F1297" s="156"/>
      <c r="G1297" s="156"/>
      <c r="H1297" s="156"/>
      <c r="I1297" s="156"/>
    </row>
    <row r="1298" spans="1:9" x14ac:dyDescent="0.25">
      <c r="A1298" s="156"/>
      <c r="B1298" s="156"/>
      <c r="C1298" s="156"/>
      <c r="D1298" s="157"/>
      <c r="E1298" s="156"/>
      <c r="F1298" s="156"/>
      <c r="G1298" s="156"/>
      <c r="H1298" s="156"/>
      <c r="I1298" s="156"/>
    </row>
    <row r="1299" spans="1:9" x14ac:dyDescent="0.25">
      <c r="A1299" s="156"/>
      <c r="B1299" s="156"/>
      <c r="C1299" s="156"/>
      <c r="D1299" s="157"/>
      <c r="E1299" s="156"/>
      <c r="F1299" s="156"/>
      <c r="G1299" s="156"/>
      <c r="H1299" s="156"/>
      <c r="I1299" s="156"/>
    </row>
    <row r="1300" spans="1:9" x14ac:dyDescent="0.25">
      <c r="A1300" s="156"/>
      <c r="B1300" s="156"/>
      <c r="C1300" s="156"/>
      <c r="D1300" s="157"/>
      <c r="E1300" s="156"/>
      <c r="F1300" s="156"/>
      <c r="G1300" s="156"/>
      <c r="H1300" s="156"/>
      <c r="I1300" s="156"/>
    </row>
    <row r="1301" spans="1:9" x14ac:dyDescent="0.25">
      <c r="A1301" s="156"/>
      <c r="B1301" s="156"/>
      <c r="C1301" s="156"/>
      <c r="D1301" s="157"/>
      <c r="E1301" s="156"/>
      <c r="F1301" s="156"/>
      <c r="G1301" s="156"/>
      <c r="H1301" s="156"/>
      <c r="I1301" s="156"/>
    </row>
    <row r="1302" spans="1:9" x14ac:dyDescent="0.25">
      <c r="A1302" s="156"/>
      <c r="B1302" s="156"/>
      <c r="C1302" s="156"/>
      <c r="D1302" s="157"/>
      <c r="E1302" s="156"/>
      <c r="F1302" s="156"/>
      <c r="G1302" s="156"/>
      <c r="H1302" s="156"/>
      <c r="I1302" s="156"/>
    </row>
    <row r="1303" spans="1:9" x14ac:dyDescent="0.25">
      <c r="A1303" s="156"/>
      <c r="B1303" s="156"/>
      <c r="C1303" s="156"/>
      <c r="D1303" s="157"/>
      <c r="E1303" s="156"/>
      <c r="F1303" s="156"/>
      <c r="G1303" s="156"/>
      <c r="H1303" s="156"/>
      <c r="I1303" s="156"/>
    </row>
    <row r="1304" spans="1:9" x14ac:dyDescent="0.25">
      <c r="A1304" s="156"/>
      <c r="B1304" s="156"/>
      <c r="C1304" s="156"/>
      <c r="D1304" s="157"/>
      <c r="E1304" s="156"/>
      <c r="F1304" s="156"/>
      <c r="G1304" s="156"/>
      <c r="H1304" s="156"/>
      <c r="I1304" s="156"/>
    </row>
    <row r="1305" spans="1:9" x14ac:dyDescent="0.25">
      <c r="A1305" s="156"/>
      <c r="B1305" s="156"/>
      <c r="C1305" s="156"/>
      <c r="D1305" s="157"/>
      <c r="E1305" s="156"/>
      <c r="F1305" s="156"/>
      <c r="G1305" s="156"/>
      <c r="H1305" s="156"/>
      <c r="I1305" s="156"/>
    </row>
    <row r="1306" spans="1:9" x14ac:dyDescent="0.25">
      <c r="A1306" s="156"/>
      <c r="B1306" s="156"/>
      <c r="C1306" s="156"/>
      <c r="D1306" s="157"/>
      <c r="E1306" s="156"/>
      <c r="F1306" s="156"/>
      <c r="G1306" s="156"/>
      <c r="H1306" s="156"/>
      <c r="I1306" s="156"/>
    </row>
    <row r="1307" spans="1:9" x14ac:dyDescent="0.25">
      <c r="A1307" s="156"/>
      <c r="B1307" s="156"/>
      <c r="C1307" s="156"/>
      <c r="D1307" s="157"/>
      <c r="E1307" s="156"/>
      <c r="F1307" s="156"/>
      <c r="G1307" s="156"/>
      <c r="H1307" s="156"/>
      <c r="I1307" s="156"/>
    </row>
    <row r="1308" spans="1:9" x14ac:dyDescent="0.25">
      <c r="A1308" s="156"/>
      <c r="B1308" s="156"/>
      <c r="C1308" s="156"/>
      <c r="D1308" s="157"/>
      <c r="E1308" s="156"/>
      <c r="F1308" s="156"/>
      <c r="G1308" s="156"/>
      <c r="H1308" s="156"/>
      <c r="I1308" s="156"/>
    </row>
    <row r="1309" spans="1:9" x14ac:dyDescent="0.25">
      <c r="A1309" s="156"/>
      <c r="B1309" s="156"/>
      <c r="C1309" s="156"/>
      <c r="D1309" s="157"/>
      <c r="E1309" s="156"/>
      <c r="F1309" s="156"/>
      <c r="G1309" s="156"/>
      <c r="H1309" s="156"/>
      <c r="I1309" s="156"/>
    </row>
    <row r="1310" spans="1:9" x14ac:dyDescent="0.25">
      <c r="A1310" s="156"/>
      <c r="B1310" s="156"/>
      <c r="C1310" s="156"/>
      <c r="D1310" s="157"/>
      <c r="E1310" s="156"/>
      <c r="F1310" s="156"/>
      <c r="G1310" s="156"/>
      <c r="H1310" s="156"/>
      <c r="I1310" s="156"/>
    </row>
    <row r="1311" spans="1:9" x14ac:dyDescent="0.25">
      <c r="A1311" s="156"/>
      <c r="B1311" s="156"/>
      <c r="C1311" s="156"/>
      <c r="D1311" s="157"/>
      <c r="E1311" s="156"/>
      <c r="F1311" s="156"/>
      <c r="G1311" s="156"/>
      <c r="H1311" s="156"/>
      <c r="I1311" s="156"/>
    </row>
    <row r="1312" spans="1:9" x14ac:dyDescent="0.25">
      <c r="A1312" s="156"/>
      <c r="B1312" s="156"/>
      <c r="C1312" s="156"/>
      <c r="D1312" s="157"/>
      <c r="E1312" s="156"/>
      <c r="F1312" s="156"/>
      <c r="G1312" s="156"/>
      <c r="H1312" s="156"/>
      <c r="I1312" s="156"/>
    </row>
    <row r="1313" spans="1:9" x14ac:dyDescent="0.25">
      <c r="A1313" s="156"/>
      <c r="B1313" s="156"/>
      <c r="C1313" s="156"/>
      <c r="D1313" s="157"/>
      <c r="E1313" s="156"/>
      <c r="F1313" s="156"/>
      <c r="G1313" s="156"/>
      <c r="H1313" s="156"/>
      <c r="I1313" s="156"/>
    </row>
    <row r="1314" spans="1:9" x14ac:dyDescent="0.25">
      <c r="A1314" s="156"/>
      <c r="B1314" s="156"/>
      <c r="C1314" s="156"/>
      <c r="D1314" s="157"/>
      <c r="E1314" s="156"/>
      <c r="F1314" s="156"/>
      <c r="G1314" s="156"/>
      <c r="H1314" s="156"/>
      <c r="I1314" s="156"/>
    </row>
    <row r="1315" spans="1:9" x14ac:dyDescent="0.25">
      <c r="A1315" s="156"/>
      <c r="B1315" s="156"/>
      <c r="C1315" s="156"/>
      <c r="D1315" s="157"/>
      <c r="E1315" s="156"/>
      <c r="F1315" s="156"/>
      <c r="G1315" s="156"/>
      <c r="H1315" s="156"/>
      <c r="I1315" s="156"/>
    </row>
    <row r="1316" spans="1:9" x14ac:dyDescent="0.25">
      <c r="A1316" s="156"/>
      <c r="B1316" s="156"/>
      <c r="C1316" s="156"/>
      <c r="D1316" s="157"/>
      <c r="E1316" s="156"/>
      <c r="F1316" s="156"/>
      <c r="G1316" s="156"/>
      <c r="H1316" s="156"/>
      <c r="I1316" s="156"/>
    </row>
    <row r="1317" spans="1:9" x14ac:dyDescent="0.25">
      <c r="A1317" s="156"/>
      <c r="B1317" s="156"/>
      <c r="C1317" s="156"/>
      <c r="D1317" s="157"/>
      <c r="E1317" s="156"/>
      <c r="F1317" s="156"/>
      <c r="G1317" s="156"/>
      <c r="H1317" s="156"/>
      <c r="I1317" s="156"/>
    </row>
    <row r="1318" spans="1:9" x14ac:dyDescent="0.25">
      <c r="A1318" s="156"/>
      <c r="B1318" s="156"/>
      <c r="C1318" s="156"/>
      <c r="D1318" s="157"/>
      <c r="E1318" s="156"/>
      <c r="F1318" s="156"/>
      <c r="G1318" s="156"/>
      <c r="H1318" s="156"/>
      <c r="I1318" s="156"/>
    </row>
    <row r="1319" spans="1:9" x14ac:dyDescent="0.25">
      <c r="A1319" s="156"/>
      <c r="B1319" s="156"/>
      <c r="C1319" s="156"/>
      <c r="D1319" s="157"/>
      <c r="E1319" s="156"/>
      <c r="F1319" s="156"/>
      <c r="G1319" s="156"/>
      <c r="H1319" s="156"/>
      <c r="I1319" s="156"/>
    </row>
    <row r="1320" spans="1:9" x14ac:dyDescent="0.25">
      <c r="A1320" s="156"/>
      <c r="B1320" s="156"/>
      <c r="C1320" s="156"/>
      <c r="D1320" s="157"/>
      <c r="E1320" s="156"/>
      <c r="F1320" s="156"/>
      <c r="G1320" s="156"/>
      <c r="H1320" s="156"/>
      <c r="I1320" s="156"/>
    </row>
    <row r="1321" spans="1:9" x14ac:dyDescent="0.25">
      <c r="A1321" s="156"/>
      <c r="B1321" s="156"/>
      <c r="C1321" s="156"/>
      <c r="D1321" s="157"/>
      <c r="E1321" s="156"/>
      <c r="F1321" s="156"/>
      <c r="G1321" s="156"/>
      <c r="H1321" s="156"/>
      <c r="I1321" s="156"/>
    </row>
    <row r="1322" spans="1:9" x14ac:dyDescent="0.25">
      <c r="A1322" s="156"/>
      <c r="B1322" s="156"/>
      <c r="C1322" s="156"/>
      <c r="D1322" s="157"/>
      <c r="E1322" s="156"/>
      <c r="F1322" s="156"/>
      <c r="G1322" s="156"/>
      <c r="H1322" s="156"/>
      <c r="I1322" s="156"/>
    </row>
    <row r="1323" spans="1:9" x14ac:dyDescent="0.25">
      <c r="A1323" s="156"/>
      <c r="B1323" s="156"/>
      <c r="C1323" s="156"/>
      <c r="D1323" s="157"/>
      <c r="E1323" s="156"/>
      <c r="F1323" s="156"/>
      <c r="G1323" s="156"/>
      <c r="H1323" s="156"/>
      <c r="I1323" s="156"/>
    </row>
    <row r="1324" spans="1:9" x14ac:dyDescent="0.25">
      <c r="A1324" s="156"/>
      <c r="B1324" s="156"/>
      <c r="C1324" s="156"/>
      <c r="D1324" s="157"/>
      <c r="E1324" s="156"/>
      <c r="F1324" s="156"/>
      <c r="G1324" s="156"/>
      <c r="H1324" s="156"/>
      <c r="I1324" s="156"/>
    </row>
    <row r="1325" spans="1:9" x14ac:dyDescent="0.25">
      <c r="A1325" s="156"/>
      <c r="B1325" s="156"/>
      <c r="C1325" s="156"/>
      <c r="D1325" s="157"/>
      <c r="E1325" s="156"/>
      <c r="F1325" s="156"/>
      <c r="G1325" s="156"/>
      <c r="H1325" s="156"/>
      <c r="I1325" s="156"/>
    </row>
    <row r="1326" spans="1:9" x14ac:dyDescent="0.25">
      <c r="A1326" s="156"/>
      <c r="B1326" s="156"/>
      <c r="C1326" s="156"/>
      <c r="D1326" s="157"/>
      <c r="E1326" s="156"/>
      <c r="F1326" s="156"/>
      <c r="G1326" s="156"/>
      <c r="H1326" s="156"/>
      <c r="I1326" s="156"/>
    </row>
    <row r="1327" spans="1:9" x14ac:dyDescent="0.25">
      <c r="A1327" s="156"/>
      <c r="B1327" s="156"/>
      <c r="C1327" s="156"/>
      <c r="D1327" s="157"/>
      <c r="E1327" s="156"/>
      <c r="F1327" s="156"/>
      <c r="G1327" s="156"/>
      <c r="H1327" s="156"/>
      <c r="I1327" s="156"/>
    </row>
    <row r="1328" spans="1:9" x14ac:dyDescent="0.25">
      <c r="A1328" s="156"/>
      <c r="B1328" s="156"/>
      <c r="C1328" s="156"/>
      <c r="D1328" s="157"/>
      <c r="E1328" s="156"/>
      <c r="F1328" s="156"/>
      <c r="G1328" s="156"/>
      <c r="H1328" s="156"/>
      <c r="I1328" s="156"/>
    </row>
    <row r="1329" spans="1:9" x14ac:dyDescent="0.25">
      <c r="A1329" s="156"/>
      <c r="B1329" s="156"/>
      <c r="C1329" s="156"/>
      <c r="D1329" s="157"/>
      <c r="E1329" s="156"/>
      <c r="F1329" s="156"/>
      <c r="G1329" s="156"/>
      <c r="H1329" s="156"/>
      <c r="I1329" s="156"/>
    </row>
    <row r="1330" spans="1:9" x14ac:dyDescent="0.25">
      <c r="A1330" s="156"/>
      <c r="B1330" s="156"/>
      <c r="C1330" s="156"/>
      <c r="D1330" s="157"/>
      <c r="E1330" s="156"/>
      <c r="F1330" s="156"/>
      <c r="G1330" s="156"/>
      <c r="H1330" s="156"/>
      <c r="I1330" s="156"/>
    </row>
    <row r="1331" spans="1:9" x14ac:dyDescent="0.25">
      <c r="A1331" s="156"/>
      <c r="B1331" s="156"/>
      <c r="C1331" s="156"/>
      <c r="D1331" s="157"/>
      <c r="E1331" s="156"/>
      <c r="F1331" s="156"/>
      <c r="G1331" s="156"/>
      <c r="H1331" s="156"/>
      <c r="I1331" s="156"/>
    </row>
    <row r="1332" spans="1:9" x14ac:dyDescent="0.25">
      <c r="A1332" s="156"/>
      <c r="B1332" s="156"/>
      <c r="C1332" s="156"/>
      <c r="D1332" s="157"/>
      <c r="E1332" s="156"/>
      <c r="F1332" s="156"/>
      <c r="G1332" s="156"/>
      <c r="H1332" s="156"/>
      <c r="I1332" s="156"/>
    </row>
    <row r="1333" spans="1:9" x14ac:dyDescent="0.25">
      <c r="A1333" s="156"/>
      <c r="B1333" s="156"/>
      <c r="C1333" s="156"/>
      <c r="D1333" s="157"/>
      <c r="E1333" s="156"/>
      <c r="F1333" s="156"/>
      <c r="G1333" s="156"/>
      <c r="H1333" s="156"/>
      <c r="I1333" s="156"/>
    </row>
    <row r="1334" spans="1:9" x14ac:dyDescent="0.25">
      <c r="A1334" s="156"/>
      <c r="B1334" s="156"/>
      <c r="C1334" s="156"/>
      <c r="D1334" s="157"/>
      <c r="E1334" s="156"/>
      <c r="F1334" s="156"/>
      <c r="G1334" s="156"/>
      <c r="H1334" s="156"/>
      <c r="I1334" s="156"/>
    </row>
    <row r="1335" spans="1:9" x14ac:dyDescent="0.25">
      <c r="A1335" s="156"/>
      <c r="B1335" s="156"/>
      <c r="C1335" s="156"/>
      <c r="D1335" s="157"/>
      <c r="E1335" s="156"/>
      <c r="F1335" s="156"/>
      <c r="G1335" s="156"/>
      <c r="H1335" s="156"/>
      <c r="I1335" s="156"/>
    </row>
    <row r="1336" spans="1:9" x14ac:dyDescent="0.25">
      <c r="A1336" s="156"/>
      <c r="B1336" s="156"/>
      <c r="C1336" s="156"/>
      <c r="D1336" s="157"/>
      <c r="E1336" s="156"/>
      <c r="F1336" s="156"/>
      <c r="G1336" s="156"/>
      <c r="H1336" s="156"/>
      <c r="I1336" s="156"/>
    </row>
    <row r="1337" spans="1:9" x14ac:dyDescent="0.25">
      <c r="A1337" s="156"/>
      <c r="B1337" s="156"/>
      <c r="C1337" s="156"/>
      <c r="D1337" s="157"/>
      <c r="E1337" s="156"/>
      <c r="F1337" s="156"/>
      <c r="G1337" s="156"/>
      <c r="H1337" s="156"/>
      <c r="I1337" s="156"/>
    </row>
  </sheetData>
  <autoFilter ref="D2:D1337"/>
  <mergeCells count="13">
    <mergeCell ref="A1:H1"/>
    <mergeCell ref="F6:F7"/>
    <mergeCell ref="G6:G7"/>
    <mergeCell ref="H6:H7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1.1811023622047245" right="1.1811023622047245" top="0.55118110236220474" bottom="0.35433070866141736" header="0.31496062992125984" footer="0.31496062992125984"/>
  <pageSetup paperSize="9" scale="65" firstPageNumber="10" fitToHeight="0" orientation="portrait" useFirstPageNumber="1" r:id="rId1"/>
  <headerFooter>
    <oddHeader xml:space="preserve">&amp;C&amp;P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37"/>
  <sheetViews>
    <sheetView view="pageBreakPreview" topLeftCell="A913" zoomScale="80" zoomScaleNormal="100" zoomScaleSheetLayoutView="80" workbookViewId="0">
      <selection activeCell="D922" sqref="D922"/>
    </sheetView>
  </sheetViews>
  <sheetFormatPr defaultRowHeight="15.75" x14ac:dyDescent="0.25"/>
  <cols>
    <col min="1" max="1" width="60.5703125" style="167" customWidth="1"/>
    <col min="2" max="2" width="7.42578125" style="167" customWidth="1"/>
    <col min="3" max="3" width="5.85546875" style="167" customWidth="1"/>
    <col min="4" max="4" width="6.140625" style="167" customWidth="1"/>
    <col min="5" max="5" width="13" style="167" customWidth="1"/>
    <col min="6" max="6" width="6.28515625" style="163" customWidth="1"/>
    <col min="7" max="8" width="17.140625" style="155" customWidth="1"/>
    <col min="9" max="9" width="15.28515625" style="155" customWidth="1"/>
    <col min="10" max="10" width="25.85546875" style="167" customWidth="1"/>
    <col min="11" max="16384" width="9.140625" style="167"/>
  </cols>
  <sheetData>
    <row r="1" spans="1:9" s="154" customFormat="1" ht="141.75" customHeight="1" x14ac:dyDescent="0.25">
      <c r="A1" s="97" t="s">
        <v>1246</v>
      </c>
      <c r="B1" s="97"/>
      <c r="C1" s="97"/>
      <c r="D1" s="97"/>
      <c r="E1" s="97"/>
      <c r="F1" s="97"/>
      <c r="G1" s="97"/>
      <c r="H1" s="97"/>
      <c r="I1" s="97"/>
    </row>
    <row r="2" spans="1:9" s="154" customFormat="1" ht="108.75" customHeight="1" x14ac:dyDescent="0.25">
      <c r="A2" s="114" t="s">
        <v>1343</v>
      </c>
      <c r="B2" s="114"/>
      <c r="C2" s="114"/>
      <c r="D2" s="114"/>
      <c r="E2" s="114"/>
      <c r="F2" s="114"/>
      <c r="G2" s="114"/>
      <c r="H2" s="114"/>
      <c r="I2" s="114"/>
    </row>
    <row r="3" spans="1:9" ht="63.75" customHeight="1" x14ac:dyDescent="0.25">
      <c r="A3" s="115" t="s">
        <v>1220</v>
      </c>
      <c r="B3" s="115"/>
      <c r="C3" s="115"/>
      <c r="D3" s="115"/>
      <c r="E3" s="115"/>
      <c r="F3" s="115"/>
      <c r="G3" s="115"/>
      <c r="H3" s="115"/>
      <c r="I3" s="115"/>
    </row>
    <row r="4" spans="1:9" x14ac:dyDescent="0.25">
      <c r="A4" s="122" t="s">
        <v>0</v>
      </c>
      <c r="B4" s="123"/>
      <c r="C4" s="123"/>
      <c r="D4" s="123"/>
      <c r="E4" s="123"/>
      <c r="F4" s="123"/>
      <c r="G4" s="123"/>
      <c r="H4" s="123"/>
      <c r="I4" s="123"/>
    </row>
    <row r="5" spans="1:9" x14ac:dyDescent="0.25">
      <c r="A5" s="124" t="s">
        <v>855</v>
      </c>
      <c r="B5" s="124" t="s">
        <v>856</v>
      </c>
      <c r="C5" s="124" t="s">
        <v>857</v>
      </c>
      <c r="D5" s="124" t="s">
        <v>858</v>
      </c>
      <c r="E5" s="124" t="s">
        <v>859</v>
      </c>
      <c r="F5" s="124" t="s">
        <v>860</v>
      </c>
      <c r="G5" s="110" t="s">
        <v>313</v>
      </c>
      <c r="H5" s="112" t="s">
        <v>314</v>
      </c>
      <c r="I5" s="112" t="s">
        <v>1170</v>
      </c>
    </row>
    <row r="6" spans="1:9" x14ac:dyDescent="0.25">
      <c r="A6" s="125"/>
      <c r="B6" s="125"/>
      <c r="C6" s="125"/>
      <c r="D6" s="125"/>
      <c r="E6" s="125"/>
      <c r="F6" s="125"/>
      <c r="G6" s="111"/>
      <c r="H6" s="113"/>
      <c r="I6" s="113"/>
    </row>
    <row r="7" spans="1:9" x14ac:dyDescent="0.2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68">
        <v>7</v>
      </c>
      <c r="H7" s="68">
        <v>8</v>
      </c>
      <c r="I7" s="68">
        <v>9</v>
      </c>
    </row>
    <row r="8" spans="1:9" ht="31.5" x14ac:dyDescent="0.25">
      <c r="A8" s="95" t="s">
        <v>861</v>
      </c>
      <c r="B8" s="95" t="s">
        <v>862</v>
      </c>
      <c r="C8" s="95"/>
      <c r="D8" s="95"/>
      <c r="E8" s="95"/>
      <c r="F8" s="95"/>
      <c r="G8" s="80">
        <v>147206907.40000001</v>
      </c>
      <c r="H8" s="80">
        <v>69897244.329999998</v>
      </c>
      <c r="I8" s="80">
        <v>70328615.349999994</v>
      </c>
    </row>
    <row r="9" spans="1:9" x14ac:dyDescent="0.25">
      <c r="A9" s="95" t="s">
        <v>863</v>
      </c>
      <c r="B9" s="95" t="s">
        <v>862</v>
      </c>
      <c r="C9" s="95" t="s">
        <v>323</v>
      </c>
      <c r="D9" s="95"/>
      <c r="E9" s="95"/>
      <c r="F9" s="95"/>
      <c r="G9" s="80">
        <v>5399575.6600000001</v>
      </c>
      <c r="H9" s="80">
        <v>2812594.25</v>
      </c>
      <c r="I9" s="80">
        <v>2854246.92</v>
      </c>
    </row>
    <row r="10" spans="1:9" x14ac:dyDescent="0.25">
      <c r="A10" s="95" t="s">
        <v>864</v>
      </c>
      <c r="B10" s="95" t="s">
        <v>862</v>
      </c>
      <c r="C10" s="95" t="s">
        <v>323</v>
      </c>
      <c r="D10" s="95" t="s">
        <v>449</v>
      </c>
      <c r="E10" s="95"/>
      <c r="F10" s="95"/>
      <c r="G10" s="80">
        <v>5399575.6600000001</v>
      </c>
      <c r="H10" s="80">
        <v>2812594.25</v>
      </c>
      <c r="I10" s="80">
        <v>2854246.92</v>
      </c>
    </row>
    <row r="11" spans="1:9" ht="31.5" x14ac:dyDescent="0.25">
      <c r="A11" s="95" t="s">
        <v>865</v>
      </c>
      <c r="B11" s="95" t="s">
        <v>862</v>
      </c>
      <c r="C11" s="95" t="s">
        <v>323</v>
      </c>
      <c r="D11" s="95" t="s">
        <v>449</v>
      </c>
      <c r="E11" s="95" t="s">
        <v>432</v>
      </c>
      <c r="F11" s="95"/>
      <c r="G11" s="80">
        <v>5399575.6600000001</v>
      </c>
      <c r="H11" s="80">
        <v>2812594.25</v>
      </c>
      <c r="I11" s="80">
        <v>2854246.92</v>
      </c>
    </row>
    <row r="12" spans="1:9" x14ac:dyDescent="0.25">
      <c r="A12" s="95" t="s">
        <v>866</v>
      </c>
      <c r="B12" s="95" t="s">
        <v>862</v>
      </c>
      <c r="C12" s="95" t="s">
        <v>323</v>
      </c>
      <c r="D12" s="95" t="s">
        <v>449</v>
      </c>
      <c r="E12" s="95" t="s">
        <v>434</v>
      </c>
      <c r="F12" s="95"/>
      <c r="G12" s="80">
        <v>5399575.6600000001</v>
      </c>
      <c r="H12" s="80">
        <v>2812594.25</v>
      </c>
      <c r="I12" s="80">
        <v>2854246.92</v>
      </c>
    </row>
    <row r="13" spans="1:9" ht="31.5" x14ac:dyDescent="0.25">
      <c r="A13" s="95" t="s">
        <v>867</v>
      </c>
      <c r="B13" s="95" t="s">
        <v>862</v>
      </c>
      <c r="C13" s="95" t="s">
        <v>323</v>
      </c>
      <c r="D13" s="95" t="s">
        <v>449</v>
      </c>
      <c r="E13" s="95" t="s">
        <v>447</v>
      </c>
      <c r="F13" s="95"/>
      <c r="G13" s="80">
        <v>5399575.6600000001</v>
      </c>
      <c r="H13" s="80">
        <v>2812594.25</v>
      </c>
      <c r="I13" s="80">
        <v>2854246.92</v>
      </c>
    </row>
    <row r="14" spans="1:9" ht="31.5" x14ac:dyDescent="0.25">
      <c r="A14" s="95" t="s">
        <v>868</v>
      </c>
      <c r="B14" s="95" t="s">
        <v>862</v>
      </c>
      <c r="C14" s="95" t="s">
        <v>323</v>
      </c>
      <c r="D14" s="95" t="s">
        <v>449</v>
      </c>
      <c r="E14" s="95" t="s">
        <v>450</v>
      </c>
      <c r="F14" s="95"/>
      <c r="G14" s="80">
        <v>869215.42</v>
      </c>
      <c r="H14" s="80">
        <v>170019.76</v>
      </c>
      <c r="I14" s="80">
        <v>211672.43</v>
      </c>
    </row>
    <row r="15" spans="1:9" ht="47.25" x14ac:dyDescent="0.25">
      <c r="A15" s="95" t="s">
        <v>869</v>
      </c>
      <c r="B15" s="95" t="s">
        <v>862</v>
      </c>
      <c r="C15" s="95" t="s">
        <v>323</v>
      </c>
      <c r="D15" s="95" t="s">
        <v>449</v>
      </c>
      <c r="E15" s="95" t="s">
        <v>450</v>
      </c>
      <c r="F15" s="95" t="s">
        <v>327</v>
      </c>
      <c r="G15" s="80">
        <v>869215.42</v>
      </c>
      <c r="H15" s="80">
        <v>170019.76</v>
      </c>
      <c r="I15" s="80">
        <v>211672.43</v>
      </c>
    </row>
    <row r="16" spans="1:9" ht="63" x14ac:dyDescent="0.25">
      <c r="A16" s="95" t="s">
        <v>870</v>
      </c>
      <c r="B16" s="95" t="s">
        <v>862</v>
      </c>
      <c r="C16" s="95" t="s">
        <v>323</v>
      </c>
      <c r="D16" s="95" t="s">
        <v>449</v>
      </c>
      <c r="E16" s="95" t="s">
        <v>452</v>
      </c>
      <c r="F16" s="95"/>
      <c r="G16" s="80">
        <v>2573766.5499999998</v>
      </c>
      <c r="H16" s="80">
        <v>2642574.4900000002</v>
      </c>
      <c r="I16" s="80">
        <v>2642574.4900000002</v>
      </c>
    </row>
    <row r="17" spans="1:9" ht="47.25" x14ac:dyDescent="0.25">
      <c r="A17" s="95" t="s">
        <v>869</v>
      </c>
      <c r="B17" s="95" t="s">
        <v>862</v>
      </c>
      <c r="C17" s="95" t="s">
        <v>323</v>
      </c>
      <c r="D17" s="95" t="s">
        <v>449</v>
      </c>
      <c r="E17" s="95" t="s">
        <v>452</v>
      </c>
      <c r="F17" s="95" t="s">
        <v>327</v>
      </c>
      <c r="G17" s="80">
        <v>2573766.5499999998</v>
      </c>
      <c r="H17" s="80">
        <v>2642574.4900000002</v>
      </c>
      <c r="I17" s="80">
        <v>2642574.4900000002</v>
      </c>
    </row>
    <row r="18" spans="1:9" ht="63" x14ac:dyDescent="0.25">
      <c r="A18" s="95" t="s">
        <v>871</v>
      </c>
      <c r="B18" s="95" t="s">
        <v>862</v>
      </c>
      <c r="C18" s="95" t="s">
        <v>323</v>
      </c>
      <c r="D18" s="95" t="s">
        <v>449</v>
      </c>
      <c r="E18" s="95" t="s">
        <v>453</v>
      </c>
      <c r="F18" s="95"/>
      <c r="G18" s="80">
        <v>1956593.69</v>
      </c>
      <c r="H18" s="80">
        <v>0</v>
      </c>
      <c r="I18" s="80">
        <v>0</v>
      </c>
    </row>
    <row r="19" spans="1:9" ht="47.25" x14ac:dyDescent="0.25">
      <c r="A19" s="95" t="s">
        <v>869</v>
      </c>
      <c r="B19" s="95" t="s">
        <v>862</v>
      </c>
      <c r="C19" s="95" t="s">
        <v>323</v>
      </c>
      <c r="D19" s="95" t="s">
        <v>449</v>
      </c>
      <c r="E19" s="95" t="s">
        <v>453</v>
      </c>
      <c r="F19" s="95" t="s">
        <v>327</v>
      </c>
      <c r="G19" s="80">
        <v>1956593.69</v>
      </c>
      <c r="H19" s="80">
        <v>0</v>
      </c>
      <c r="I19" s="80">
        <v>0</v>
      </c>
    </row>
    <row r="20" spans="1:9" x14ac:dyDescent="0.25">
      <c r="A20" s="95" t="s">
        <v>872</v>
      </c>
      <c r="B20" s="95" t="s">
        <v>862</v>
      </c>
      <c r="C20" s="95" t="s">
        <v>422</v>
      </c>
      <c r="D20" s="95"/>
      <c r="E20" s="95"/>
      <c r="F20" s="95"/>
      <c r="G20" s="80">
        <v>50000</v>
      </c>
      <c r="H20" s="80">
        <v>0</v>
      </c>
      <c r="I20" s="80">
        <v>0</v>
      </c>
    </row>
    <row r="21" spans="1:9" x14ac:dyDescent="0.25">
      <c r="A21" s="95" t="s">
        <v>873</v>
      </c>
      <c r="B21" s="95" t="s">
        <v>862</v>
      </c>
      <c r="C21" s="95" t="s">
        <v>422</v>
      </c>
      <c r="D21" s="95" t="s">
        <v>469</v>
      </c>
      <c r="E21" s="95"/>
      <c r="F21" s="95"/>
      <c r="G21" s="80">
        <v>50000</v>
      </c>
      <c r="H21" s="80">
        <v>0</v>
      </c>
      <c r="I21" s="80">
        <v>0</v>
      </c>
    </row>
    <row r="22" spans="1:9" ht="31.5" x14ac:dyDescent="0.25">
      <c r="A22" s="95" t="s">
        <v>865</v>
      </c>
      <c r="B22" s="95" t="s">
        <v>862</v>
      </c>
      <c r="C22" s="95" t="s">
        <v>422</v>
      </c>
      <c r="D22" s="95" t="s">
        <v>469</v>
      </c>
      <c r="E22" s="95" t="s">
        <v>432</v>
      </c>
      <c r="F22" s="95"/>
      <c r="G22" s="80">
        <v>50000</v>
      </c>
      <c r="H22" s="80">
        <v>0</v>
      </c>
      <c r="I22" s="80">
        <v>0</v>
      </c>
    </row>
    <row r="23" spans="1:9" ht="31.5" x14ac:dyDescent="0.25">
      <c r="A23" s="95" t="s">
        <v>874</v>
      </c>
      <c r="B23" s="95" t="s">
        <v>862</v>
      </c>
      <c r="C23" s="95" t="s">
        <v>422</v>
      </c>
      <c r="D23" s="95" t="s">
        <v>469</v>
      </c>
      <c r="E23" s="95" t="s">
        <v>465</v>
      </c>
      <c r="F23" s="95"/>
      <c r="G23" s="80">
        <v>50000</v>
      </c>
      <c r="H23" s="80">
        <v>0</v>
      </c>
      <c r="I23" s="80">
        <v>0</v>
      </c>
    </row>
    <row r="24" spans="1:9" ht="63" x14ac:dyDescent="0.25">
      <c r="A24" s="95" t="s">
        <v>875</v>
      </c>
      <c r="B24" s="95" t="s">
        <v>862</v>
      </c>
      <c r="C24" s="95" t="s">
        <v>422</v>
      </c>
      <c r="D24" s="95" t="s">
        <v>469</v>
      </c>
      <c r="E24" s="95" t="s">
        <v>467</v>
      </c>
      <c r="F24" s="95"/>
      <c r="G24" s="80">
        <v>50000</v>
      </c>
      <c r="H24" s="80">
        <v>0</v>
      </c>
      <c r="I24" s="80">
        <v>0</v>
      </c>
    </row>
    <row r="25" spans="1:9" ht="31.5" x14ac:dyDescent="0.25">
      <c r="A25" s="95" t="s">
        <v>876</v>
      </c>
      <c r="B25" s="95" t="s">
        <v>862</v>
      </c>
      <c r="C25" s="95" t="s">
        <v>422</v>
      </c>
      <c r="D25" s="95" t="s">
        <v>469</v>
      </c>
      <c r="E25" s="95" t="s">
        <v>471</v>
      </c>
      <c r="F25" s="95"/>
      <c r="G25" s="80">
        <v>50000</v>
      </c>
      <c r="H25" s="80">
        <v>0</v>
      </c>
      <c r="I25" s="80">
        <v>0</v>
      </c>
    </row>
    <row r="26" spans="1:9" ht="31.5" x14ac:dyDescent="0.25">
      <c r="A26" s="95" t="s">
        <v>877</v>
      </c>
      <c r="B26" s="95" t="s">
        <v>862</v>
      </c>
      <c r="C26" s="95" t="s">
        <v>422</v>
      </c>
      <c r="D26" s="95" t="s">
        <v>469</v>
      </c>
      <c r="E26" s="95" t="s">
        <v>471</v>
      </c>
      <c r="F26" s="95" t="s">
        <v>387</v>
      </c>
      <c r="G26" s="80">
        <v>50000</v>
      </c>
      <c r="H26" s="80">
        <v>0</v>
      </c>
      <c r="I26" s="80">
        <v>0</v>
      </c>
    </row>
    <row r="27" spans="1:9" x14ac:dyDescent="0.25">
      <c r="A27" s="95" t="s">
        <v>878</v>
      </c>
      <c r="B27" s="95" t="s">
        <v>862</v>
      </c>
      <c r="C27" s="95" t="s">
        <v>514</v>
      </c>
      <c r="D27" s="95"/>
      <c r="E27" s="95"/>
      <c r="F27" s="95"/>
      <c r="G27" s="80">
        <v>28792286.16</v>
      </c>
      <c r="H27" s="80">
        <v>0</v>
      </c>
      <c r="I27" s="80">
        <v>0</v>
      </c>
    </row>
    <row r="28" spans="1:9" x14ac:dyDescent="0.25">
      <c r="A28" s="95" t="s">
        <v>879</v>
      </c>
      <c r="B28" s="95" t="s">
        <v>862</v>
      </c>
      <c r="C28" s="95" t="s">
        <v>514</v>
      </c>
      <c r="D28" s="95" t="s">
        <v>358</v>
      </c>
      <c r="E28" s="95"/>
      <c r="F28" s="95"/>
      <c r="G28" s="80">
        <v>28792286.16</v>
      </c>
      <c r="H28" s="80">
        <v>0</v>
      </c>
      <c r="I28" s="80">
        <v>0</v>
      </c>
    </row>
    <row r="29" spans="1:9" ht="63" x14ac:dyDescent="0.25">
      <c r="A29" s="95" t="s">
        <v>880</v>
      </c>
      <c r="B29" s="95" t="s">
        <v>862</v>
      </c>
      <c r="C29" s="95" t="s">
        <v>514</v>
      </c>
      <c r="D29" s="95" t="s">
        <v>358</v>
      </c>
      <c r="E29" s="95" t="s">
        <v>787</v>
      </c>
      <c r="F29" s="95"/>
      <c r="G29" s="80">
        <v>28792286.16</v>
      </c>
      <c r="H29" s="80">
        <v>0</v>
      </c>
      <c r="I29" s="80">
        <v>0</v>
      </c>
    </row>
    <row r="30" spans="1:9" ht="31.5" x14ac:dyDescent="0.25">
      <c r="A30" s="95" t="s">
        <v>881</v>
      </c>
      <c r="B30" s="95" t="s">
        <v>862</v>
      </c>
      <c r="C30" s="95" t="s">
        <v>514</v>
      </c>
      <c r="D30" s="95" t="s">
        <v>358</v>
      </c>
      <c r="E30" s="95" t="s">
        <v>789</v>
      </c>
      <c r="F30" s="95"/>
      <c r="G30" s="80">
        <v>28792286.16</v>
      </c>
      <c r="H30" s="80">
        <v>0</v>
      </c>
      <c r="I30" s="80">
        <v>0</v>
      </c>
    </row>
    <row r="31" spans="1:9" ht="47.25" x14ac:dyDescent="0.25">
      <c r="A31" s="95" t="s">
        <v>1433</v>
      </c>
      <c r="B31" s="95" t="s">
        <v>862</v>
      </c>
      <c r="C31" s="95" t="s">
        <v>514</v>
      </c>
      <c r="D31" s="95" t="s">
        <v>358</v>
      </c>
      <c r="E31" s="95" t="s">
        <v>1408</v>
      </c>
      <c r="F31" s="95"/>
      <c r="G31" s="80">
        <v>525255.26</v>
      </c>
      <c r="H31" s="80">
        <v>0</v>
      </c>
      <c r="I31" s="80">
        <v>0</v>
      </c>
    </row>
    <row r="32" spans="1:9" ht="47.25" x14ac:dyDescent="0.25">
      <c r="A32" s="95" t="s">
        <v>1434</v>
      </c>
      <c r="B32" s="95" t="s">
        <v>862</v>
      </c>
      <c r="C32" s="95" t="s">
        <v>514</v>
      </c>
      <c r="D32" s="95" t="s">
        <v>358</v>
      </c>
      <c r="E32" s="95" t="s">
        <v>1410</v>
      </c>
      <c r="F32" s="95"/>
      <c r="G32" s="80">
        <v>525255.26</v>
      </c>
      <c r="H32" s="80">
        <v>0</v>
      </c>
      <c r="I32" s="80">
        <v>0</v>
      </c>
    </row>
    <row r="33" spans="1:9" ht="47.25" x14ac:dyDescent="0.25">
      <c r="A33" s="95" t="s">
        <v>869</v>
      </c>
      <c r="B33" s="95" t="s">
        <v>862</v>
      </c>
      <c r="C33" s="95" t="s">
        <v>514</v>
      </c>
      <c r="D33" s="95" t="s">
        <v>358</v>
      </c>
      <c r="E33" s="95" t="s">
        <v>1410</v>
      </c>
      <c r="F33" s="95" t="s">
        <v>327</v>
      </c>
      <c r="G33" s="80">
        <v>525255.26</v>
      </c>
      <c r="H33" s="80">
        <v>0</v>
      </c>
      <c r="I33" s="80">
        <v>0</v>
      </c>
    </row>
    <row r="34" spans="1:9" ht="31.5" x14ac:dyDescent="0.25">
      <c r="A34" s="95" t="s">
        <v>882</v>
      </c>
      <c r="B34" s="95" t="s">
        <v>862</v>
      </c>
      <c r="C34" s="95" t="s">
        <v>514</v>
      </c>
      <c r="D34" s="95" t="s">
        <v>358</v>
      </c>
      <c r="E34" s="95" t="s">
        <v>791</v>
      </c>
      <c r="F34" s="95"/>
      <c r="G34" s="80">
        <v>28267030.899999999</v>
      </c>
      <c r="H34" s="80">
        <v>0</v>
      </c>
      <c r="I34" s="80">
        <v>0</v>
      </c>
    </row>
    <row r="35" spans="1:9" ht="31.5" x14ac:dyDescent="0.25">
      <c r="A35" s="95" t="s">
        <v>883</v>
      </c>
      <c r="B35" s="95" t="s">
        <v>862</v>
      </c>
      <c r="C35" s="95" t="s">
        <v>514</v>
      </c>
      <c r="D35" s="95" t="s">
        <v>358</v>
      </c>
      <c r="E35" s="95" t="s">
        <v>793</v>
      </c>
      <c r="F35" s="95"/>
      <c r="G35" s="80">
        <v>28267030.899999999</v>
      </c>
      <c r="H35" s="80">
        <v>0</v>
      </c>
      <c r="I35" s="80">
        <v>0</v>
      </c>
    </row>
    <row r="36" spans="1:9" ht="47.25" x14ac:dyDescent="0.25">
      <c r="A36" s="95" t="s">
        <v>869</v>
      </c>
      <c r="B36" s="95" t="s">
        <v>862</v>
      </c>
      <c r="C36" s="95" t="s">
        <v>514</v>
      </c>
      <c r="D36" s="95" t="s">
        <v>358</v>
      </c>
      <c r="E36" s="95" t="s">
        <v>793</v>
      </c>
      <c r="F36" s="95" t="s">
        <v>327</v>
      </c>
      <c r="G36" s="80">
        <v>28267030.899999999</v>
      </c>
      <c r="H36" s="80">
        <v>0</v>
      </c>
      <c r="I36" s="80">
        <v>0</v>
      </c>
    </row>
    <row r="37" spans="1:9" x14ac:dyDescent="0.25">
      <c r="A37" s="95" t="s">
        <v>884</v>
      </c>
      <c r="B37" s="95" t="s">
        <v>862</v>
      </c>
      <c r="C37" s="95" t="s">
        <v>322</v>
      </c>
      <c r="D37" s="95"/>
      <c r="E37" s="95"/>
      <c r="F37" s="95"/>
      <c r="G37" s="80">
        <v>41318688.75</v>
      </c>
      <c r="H37" s="80">
        <v>26911396.449999999</v>
      </c>
      <c r="I37" s="80">
        <v>27112659.629999999</v>
      </c>
    </row>
    <row r="38" spans="1:9" x14ac:dyDescent="0.25">
      <c r="A38" s="95" t="s">
        <v>885</v>
      </c>
      <c r="B38" s="95" t="s">
        <v>862</v>
      </c>
      <c r="C38" s="95" t="s">
        <v>322</v>
      </c>
      <c r="D38" s="95" t="s">
        <v>358</v>
      </c>
      <c r="E38" s="95"/>
      <c r="F38" s="95"/>
      <c r="G38" s="80">
        <v>41271911.25</v>
      </c>
      <c r="H38" s="80">
        <v>26911396.449999999</v>
      </c>
      <c r="I38" s="80">
        <v>27112659.629999999</v>
      </c>
    </row>
    <row r="39" spans="1:9" ht="31.5" customHeight="1" x14ac:dyDescent="0.25">
      <c r="A39" s="95" t="s">
        <v>886</v>
      </c>
      <c r="B39" s="95" t="s">
        <v>862</v>
      </c>
      <c r="C39" s="95" t="s">
        <v>322</v>
      </c>
      <c r="D39" s="95" t="s">
        <v>358</v>
      </c>
      <c r="E39" s="95" t="s">
        <v>316</v>
      </c>
      <c r="F39" s="95"/>
      <c r="G39" s="80">
        <v>40787871.25</v>
      </c>
      <c r="H39" s="80">
        <v>26911396.449999999</v>
      </c>
      <c r="I39" s="80">
        <v>27112659.629999999</v>
      </c>
    </row>
    <row r="40" spans="1:9" ht="31.5" customHeight="1" x14ac:dyDescent="0.25">
      <c r="A40" s="95" t="s">
        <v>887</v>
      </c>
      <c r="B40" s="95" t="s">
        <v>862</v>
      </c>
      <c r="C40" s="95" t="s">
        <v>322</v>
      </c>
      <c r="D40" s="95" t="s">
        <v>358</v>
      </c>
      <c r="E40" s="95" t="s">
        <v>354</v>
      </c>
      <c r="F40" s="95"/>
      <c r="G40" s="80">
        <v>40642871.25</v>
      </c>
      <c r="H40" s="80">
        <v>26911396.449999999</v>
      </c>
      <c r="I40" s="80">
        <v>27112659.629999999</v>
      </c>
    </row>
    <row r="41" spans="1:9" ht="47.25" x14ac:dyDescent="0.25">
      <c r="A41" s="95" t="s">
        <v>888</v>
      </c>
      <c r="B41" s="95" t="s">
        <v>862</v>
      </c>
      <c r="C41" s="95" t="s">
        <v>322</v>
      </c>
      <c r="D41" s="95" t="s">
        <v>358</v>
      </c>
      <c r="E41" s="95" t="s">
        <v>356</v>
      </c>
      <c r="F41" s="95"/>
      <c r="G41" s="80">
        <v>25185782.82</v>
      </c>
      <c r="H41" s="80">
        <v>26911396.449999999</v>
      </c>
      <c r="I41" s="80">
        <v>27112659.629999999</v>
      </c>
    </row>
    <row r="42" spans="1:9" ht="31.5" x14ac:dyDescent="0.25">
      <c r="A42" s="95" t="s">
        <v>868</v>
      </c>
      <c r="B42" s="95" t="s">
        <v>862</v>
      </c>
      <c r="C42" s="95" t="s">
        <v>322</v>
      </c>
      <c r="D42" s="95" t="s">
        <v>358</v>
      </c>
      <c r="E42" s="95" t="s">
        <v>359</v>
      </c>
      <c r="F42" s="95"/>
      <c r="G42" s="80">
        <v>2115840.65</v>
      </c>
      <c r="H42" s="80">
        <v>194488.78</v>
      </c>
      <c r="I42" s="80">
        <v>395751.96</v>
      </c>
    </row>
    <row r="43" spans="1:9" ht="47.25" x14ac:dyDescent="0.25">
      <c r="A43" s="95" t="s">
        <v>869</v>
      </c>
      <c r="B43" s="95" t="s">
        <v>862</v>
      </c>
      <c r="C43" s="95" t="s">
        <v>322</v>
      </c>
      <c r="D43" s="95" t="s">
        <v>358</v>
      </c>
      <c r="E43" s="95" t="s">
        <v>359</v>
      </c>
      <c r="F43" s="95" t="s">
        <v>327</v>
      </c>
      <c r="G43" s="80">
        <v>2115840.65</v>
      </c>
      <c r="H43" s="80">
        <v>194488.78</v>
      </c>
      <c r="I43" s="80">
        <v>395751.96</v>
      </c>
    </row>
    <row r="44" spans="1:9" ht="47.25" x14ac:dyDescent="0.25">
      <c r="A44" s="95" t="s">
        <v>889</v>
      </c>
      <c r="B44" s="95" t="s">
        <v>862</v>
      </c>
      <c r="C44" s="95" t="s">
        <v>322</v>
      </c>
      <c r="D44" s="95" t="s">
        <v>358</v>
      </c>
      <c r="E44" s="95" t="s">
        <v>365</v>
      </c>
      <c r="F44" s="95"/>
      <c r="G44" s="80">
        <v>22158422.170000002</v>
      </c>
      <c r="H44" s="80">
        <v>26716907.670000002</v>
      </c>
      <c r="I44" s="80">
        <v>26716907.670000002</v>
      </c>
    </row>
    <row r="45" spans="1:9" ht="47.25" x14ac:dyDescent="0.25">
      <c r="A45" s="95" t="s">
        <v>869</v>
      </c>
      <c r="B45" s="95" t="s">
        <v>862</v>
      </c>
      <c r="C45" s="95" t="s">
        <v>322</v>
      </c>
      <c r="D45" s="95" t="s">
        <v>358</v>
      </c>
      <c r="E45" s="95" t="s">
        <v>365</v>
      </c>
      <c r="F45" s="95" t="s">
        <v>327</v>
      </c>
      <c r="G45" s="80">
        <v>22158422.170000002</v>
      </c>
      <c r="H45" s="80">
        <v>26716907.670000002</v>
      </c>
      <c r="I45" s="80">
        <v>26716907.670000002</v>
      </c>
    </row>
    <row r="46" spans="1:9" ht="31.5" x14ac:dyDescent="0.25">
      <c r="A46" s="95" t="s">
        <v>1178</v>
      </c>
      <c r="B46" s="95" t="s">
        <v>862</v>
      </c>
      <c r="C46" s="95" t="s">
        <v>322</v>
      </c>
      <c r="D46" s="95" t="s">
        <v>358</v>
      </c>
      <c r="E46" s="95" t="s">
        <v>1179</v>
      </c>
      <c r="F46" s="95"/>
      <c r="G46" s="80">
        <v>911520</v>
      </c>
      <c r="H46" s="80">
        <v>0</v>
      </c>
      <c r="I46" s="80">
        <v>0</v>
      </c>
    </row>
    <row r="47" spans="1:9" ht="47.25" x14ac:dyDescent="0.25">
      <c r="A47" s="95" t="s">
        <v>869</v>
      </c>
      <c r="B47" s="95" t="s">
        <v>862</v>
      </c>
      <c r="C47" s="95" t="s">
        <v>322</v>
      </c>
      <c r="D47" s="95" t="s">
        <v>358</v>
      </c>
      <c r="E47" s="95" t="s">
        <v>1179</v>
      </c>
      <c r="F47" s="95" t="s">
        <v>327</v>
      </c>
      <c r="G47" s="80">
        <v>911520</v>
      </c>
      <c r="H47" s="80">
        <v>0</v>
      </c>
      <c r="I47" s="80">
        <v>0</v>
      </c>
    </row>
    <row r="48" spans="1:9" ht="63" x14ac:dyDescent="0.25">
      <c r="A48" s="95" t="s">
        <v>890</v>
      </c>
      <c r="B48" s="95" t="s">
        <v>862</v>
      </c>
      <c r="C48" s="95" t="s">
        <v>322</v>
      </c>
      <c r="D48" s="95" t="s">
        <v>358</v>
      </c>
      <c r="E48" s="95" t="s">
        <v>369</v>
      </c>
      <c r="F48" s="95"/>
      <c r="G48" s="80">
        <v>15457088.43</v>
      </c>
      <c r="H48" s="80">
        <v>0</v>
      </c>
      <c r="I48" s="80">
        <v>0</v>
      </c>
    </row>
    <row r="49" spans="1:9" ht="78.75" x14ac:dyDescent="0.25">
      <c r="A49" s="95" t="s">
        <v>891</v>
      </c>
      <c r="B49" s="95" t="s">
        <v>862</v>
      </c>
      <c r="C49" s="95" t="s">
        <v>322</v>
      </c>
      <c r="D49" s="95" t="s">
        <v>358</v>
      </c>
      <c r="E49" s="95" t="s">
        <v>373</v>
      </c>
      <c r="F49" s="95"/>
      <c r="G49" s="80">
        <v>15457088.43</v>
      </c>
      <c r="H49" s="80">
        <v>0</v>
      </c>
      <c r="I49" s="80">
        <v>0</v>
      </c>
    </row>
    <row r="50" spans="1:9" ht="47.25" x14ac:dyDescent="0.25">
      <c r="A50" s="95" t="s">
        <v>869</v>
      </c>
      <c r="B50" s="95" t="s">
        <v>862</v>
      </c>
      <c r="C50" s="95" t="s">
        <v>322</v>
      </c>
      <c r="D50" s="95" t="s">
        <v>358</v>
      </c>
      <c r="E50" s="95" t="s">
        <v>373</v>
      </c>
      <c r="F50" s="95" t="s">
        <v>327</v>
      </c>
      <c r="G50" s="80">
        <v>15457088.43</v>
      </c>
      <c r="H50" s="80">
        <v>0</v>
      </c>
      <c r="I50" s="80">
        <v>0</v>
      </c>
    </row>
    <row r="51" spans="1:9" ht="31.5" x14ac:dyDescent="0.25">
      <c r="A51" s="95" t="s">
        <v>892</v>
      </c>
      <c r="B51" s="95" t="s">
        <v>862</v>
      </c>
      <c r="C51" s="95" t="s">
        <v>322</v>
      </c>
      <c r="D51" s="95" t="s">
        <v>358</v>
      </c>
      <c r="E51" s="95" t="s">
        <v>397</v>
      </c>
      <c r="F51" s="95"/>
      <c r="G51" s="80">
        <v>145000</v>
      </c>
      <c r="H51" s="80">
        <v>0</v>
      </c>
      <c r="I51" s="80">
        <v>0</v>
      </c>
    </row>
    <row r="52" spans="1:9" ht="31.5" x14ac:dyDescent="0.25">
      <c r="A52" s="95" t="s">
        <v>893</v>
      </c>
      <c r="B52" s="95" t="s">
        <v>862</v>
      </c>
      <c r="C52" s="95" t="s">
        <v>322</v>
      </c>
      <c r="D52" s="95" t="s">
        <v>358</v>
      </c>
      <c r="E52" s="95" t="s">
        <v>399</v>
      </c>
      <c r="F52" s="95"/>
      <c r="G52" s="80">
        <v>85000</v>
      </c>
      <c r="H52" s="80">
        <v>0</v>
      </c>
      <c r="I52" s="80">
        <v>0</v>
      </c>
    </row>
    <row r="53" spans="1:9" ht="31.5" x14ac:dyDescent="0.25">
      <c r="A53" s="95" t="s">
        <v>894</v>
      </c>
      <c r="B53" s="95" t="s">
        <v>862</v>
      </c>
      <c r="C53" s="95" t="s">
        <v>322</v>
      </c>
      <c r="D53" s="95" t="s">
        <v>358</v>
      </c>
      <c r="E53" s="95" t="s">
        <v>401</v>
      </c>
      <c r="F53" s="95"/>
      <c r="G53" s="80">
        <v>85000</v>
      </c>
      <c r="H53" s="80">
        <v>0</v>
      </c>
      <c r="I53" s="80">
        <v>0</v>
      </c>
    </row>
    <row r="54" spans="1:9" ht="47.25" x14ac:dyDescent="0.25">
      <c r="A54" s="95" t="s">
        <v>869</v>
      </c>
      <c r="B54" s="95" t="s">
        <v>862</v>
      </c>
      <c r="C54" s="95" t="s">
        <v>322</v>
      </c>
      <c r="D54" s="95" t="s">
        <v>358</v>
      </c>
      <c r="E54" s="95" t="s">
        <v>401</v>
      </c>
      <c r="F54" s="95" t="s">
        <v>327</v>
      </c>
      <c r="G54" s="80">
        <v>85000</v>
      </c>
      <c r="H54" s="80">
        <v>0</v>
      </c>
      <c r="I54" s="80">
        <v>0</v>
      </c>
    </row>
    <row r="55" spans="1:9" ht="47.25" x14ac:dyDescent="0.25">
      <c r="A55" s="95" t="s">
        <v>895</v>
      </c>
      <c r="B55" s="95" t="s">
        <v>862</v>
      </c>
      <c r="C55" s="95" t="s">
        <v>322</v>
      </c>
      <c r="D55" s="95" t="s">
        <v>358</v>
      </c>
      <c r="E55" s="95" t="s">
        <v>405</v>
      </c>
      <c r="F55" s="95"/>
      <c r="G55" s="80">
        <v>60000</v>
      </c>
      <c r="H55" s="80">
        <v>0</v>
      </c>
      <c r="I55" s="80">
        <v>0</v>
      </c>
    </row>
    <row r="56" spans="1:9" x14ac:dyDescent="0.25">
      <c r="A56" s="95" t="s">
        <v>896</v>
      </c>
      <c r="B56" s="95" t="s">
        <v>862</v>
      </c>
      <c r="C56" s="95" t="s">
        <v>322</v>
      </c>
      <c r="D56" s="95" t="s">
        <v>358</v>
      </c>
      <c r="E56" s="95" t="s">
        <v>414</v>
      </c>
      <c r="F56" s="95"/>
      <c r="G56" s="80">
        <v>60000</v>
      </c>
      <c r="H56" s="80">
        <v>0</v>
      </c>
      <c r="I56" s="80">
        <v>0</v>
      </c>
    </row>
    <row r="57" spans="1:9" ht="47.25" x14ac:dyDescent="0.25">
      <c r="A57" s="95" t="s">
        <v>869</v>
      </c>
      <c r="B57" s="95" t="s">
        <v>862</v>
      </c>
      <c r="C57" s="95" t="s">
        <v>322</v>
      </c>
      <c r="D57" s="95" t="s">
        <v>358</v>
      </c>
      <c r="E57" s="95" t="s">
        <v>414</v>
      </c>
      <c r="F57" s="95" t="s">
        <v>327</v>
      </c>
      <c r="G57" s="80">
        <v>60000</v>
      </c>
      <c r="H57" s="80">
        <v>0</v>
      </c>
      <c r="I57" s="80">
        <v>0</v>
      </c>
    </row>
    <row r="58" spans="1:9" ht="63" x14ac:dyDescent="0.25">
      <c r="A58" s="95" t="s">
        <v>911</v>
      </c>
      <c r="B58" s="95" t="s">
        <v>862</v>
      </c>
      <c r="C58" s="95" t="s">
        <v>322</v>
      </c>
      <c r="D58" s="95" t="s">
        <v>358</v>
      </c>
      <c r="E58" s="95" t="s">
        <v>641</v>
      </c>
      <c r="F58" s="95"/>
      <c r="G58" s="80">
        <v>290000</v>
      </c>
      <c r="H58" s="80">
        <v>0</v>
      </c>
      <c r="I58" s="80">
        <v>0</v>
      </c>
    </row>
    <row r="59" spans="1:9" ht="63" x14ac:dyDescent="0.25">
      <c r="A59" s="95" t="s">
        <v>912</v>
      </c>
      <c r="B59" s="95" t="s">
        <v>862</v>
      </c>
      <c r="C59" s="95" t="s">
        <v>322</v>
      </c>
      <c r="D59" s="95" t="s">
        <v>358</v>
      </c>
      <c r="E59" s="95" t="s">
        <v>641</v>
      </c>
      <c r="F59" s="95"/>
      <c r="G59" s="80">
        <v>290000</v>
      </c>
      <c r="H59" s="80">
        <v>0</v>
      </c>
      <c r="I59" s="80">
        <v>0</v>
      </c>
    </row>
    <row r="60" spans="1:9" ht="31.5" x14ac:dyDescent="0.25">
      <c r="A60" s="95" t="s">
        <v>913</v>
      </c>
      <c r="B60" s="95" t="s">
        <v>862</v>
      </c>
      <c r="C60" s="95" t="s">
        <v>322</v>
      </c>
      <c r="D60" s="95" t="s">
        <v>358</v>
      </c>
      <c r="E60" s="95" t="s">
        <v>644</v>
      </c>
      <c r="F60" s="95"/>
      <c r="G60" s="80">
        <v>290000</v>
      </c>
      <c r="H60" s="80">
        <v>0</v>
      </c>
      <c r="I60" s="80">
        <v>0</v>
      </c>
    </row>
    <row r="61" spans="1:9" ht="47.25" x14ac:dyDescent="0.25">
      <c r="A61" s="95" t="s">
        <v>934</v>
      </c>
      <c r="B61" s="95" t="s">
        <v>862</v>
      </c>
      <c r="C61" s="95" t="s">
        <v>322</v>
      </c>
      <c r="D61" s="95" t="s">
        <v>358</v>
      </c>
      <c r="E61" s="95" t="s">
        <v>646</v>
      </c>
      <c r="F61" s="95"/>
      <c r="G61" s="80">
        <v>290000</v>
      </c>
      <c r="H61" s="80">
        <v>0</v>
      </c>
      <c r="I61" s="80">
        <v>0</v>
      </c>
    </row>
    <row r="62" spans="1:9" ht="47.25" x14ac:dyDescent="0.25">
      <c r="A62" s="95" t="s">
        <v>869</v>
      </c>
      <c r="B62" s="95" t="s">
        <v>862</v>
      </c>
      <c r="C62" s="95" t="s">
        <v>322</v>
      </c>
      <c r="D62" s="95" t="s">
        <v>358</v>
      </c>
      <c r="E62" s="95" t="s">
        <v>646</v>
      </c>
      <c r="F62" s="95" t="s">
        <v>327</v>
      </c>
      <c r="G62" s="80">
        <v>290000</v>
      </c>
      <c r="H62" s="80">
        <v>0</v>
      </c>
      <c r="I62" s="80">
        <v>0</v>
      </c>
    </row>
    <row r="63" spans="1:9" ht="31.5" x14ac:dyDescent="0.25">
      <c r="A63" s="95" t="s">
        <v>922</v>
      </c>
      <c r="B63" s="95" t="s">
        <v>862</v>
      </c>
      <c r="C63" s="95" t="s">
        <v>322</v>
      </c>
      <c r="D63" s="95" t="s">
        <v>358</v>
      </c>
      <c r="E63" s="95" t="s">
        <v>851</v>
      </c>
      <c r="F63" s="95"/>
      <c r="G63" s="80">
        <v>194040</v>
      </c>
      <c r="H63" s="80">
        <v>0</v>
      </c>
      <c r="I63" s="80">
        <v>0</v>
      </c>
    </row>
    <row r="64" spans="1:9" x14ac:dyDescent="0.25">
      <c r="A64" s="95" t="s">
        <v>914</v>
      </c>
      <c r="B64" s="95" t="s">
        <v>862</v>
      </c>
      <c r="C64" s="95" t="s">
        <v>322</v>
      </c>
      <c r="D64" s="95" t="s">
        <v>358</v>
      </c>
      <c r="E64" s="95" t="s">
        <v>852</v>
      </c>
      <c r="F64" s="95"/>
      <c r="G64" s="80">
        <v>194040</v>
      </c>
      <c r="H64" s="80">
        <v>0</v>
      </c>
      <c r="I64" s="80">
        <v>0</v>
      </c>
    </row>
    <row r="65" spans="1:9" x14ac:dyDescent="0.25">
      <c r="A65" s="95" t="s">
        <v>915</v>
      </c>
      <c r="B65" s="95" t="s">
        <v>862</v>
      </c>
      <c r="C65" s="95" t="s">
        <v>322</v>
      </c>
      <c r="D65" s="95" t="s">
        <v>358</v>
      </c>
      <c r="E65" s="95" t="s">
        <v>852</v>
      </c>
      <c r="F65" s="95"/>
      <c r="G65" s="80">
        <v>194040</v>
      </c>
      <c r="H65" s="80">
        <v>0</v>
      </c>
      <c r="I65" s="80">
        <v>0</v>
      </c>
    </row>
    <row r="66" spans="1:9" ht="47.25" x14ac:dyDescent="0.25">
      <c r="A66" s="95" t="s">
        <v>1275</v>
      </c>
      <c r="B66" s="95" t="s">
        <v>862</v>
      </c>
      <c r="C66" s="95" t="s">
        <v>322</v>
      </c>
      <c r="D66" s="95" t="s">
        <v>358</v>
      </c>
      <c r="E66" s="95" t="s">
        <v>1269</v>
      </c>
      <c r="F66" s="95"/>
      <c r="G66" s="80">
        <v>194040</v>
      </c>
      <c r="H66" s="80">
        <v>0</v>
      </c>
      <c r="I66" s="80">
        <v>0</v>
      </c>
    </row>
    <row r="67" spans="1:9" ht="47.25" x14ac:dyDescent="0.25">
      <c r="A67" s="95" t="s">
        <v>869</v>
      </c>
      <c r="B67" s="95" t="s">
        <v>862</v>
      </c>
      <c r="C67" s="95" t="s">
        <v>322</v>
      </c>
      <c r="D67" s="95" t="s">
        <v>358</v>
      </c>
      <c r="E67" s="95" t="s">
        <v>1269</v>
      </c>
      <c r="F67" s="95" t="s">
        <v>327</v>
      </c>
      <c r="G67" s="80">
        <v>194040</v>
      </c>
      <c r="H67" s="80">
        <v>0</v>
      </c>
      <c r="I67" s="80">
        <v>0</v>
      </c>
    </row>
    <row r="68" spans="1:9" x14ac:dyDescent="0.25">
      <c r="A68" s="95" t="s">
        <v>950</v>
      </c>
      <c r="B68" s="95" t="s">
        <v>862</v>
      </c>
      <c r="C68" s="95" t="s">
        <v>322</v>
      </c>
      <c r="D68" s="95" t="s">
        <v>322</v>
      </c>
      <c r="E68" s="95"/>
      <c r="F68" s="95"/>
      <c r="G68" s="80">
        <v>46777.5</v>
      </c>
      <c r="H68" s="80">
        <v>0</v>
      </c>
      <c r="I68" s="80">
        <v>0</v>
      </c>
    </row>
    <row r="69" spans="1:9" ht="47.25" x14ac:dyDescent="0.25">
      <c r="A69" s="95" t="s">
        <v>907</v>
      </c>
      <c r="B69" s="95" t="s">
        <v>862</v>
      </c>
      <c r="C69" s="95" t="s">
        <v>322</v>
      </c>
      <c r="D69" s="95" t="s">
        <v>322</v>
      </c>
      <c r="E69" s="95" t="s">
        <v>517</v>
      </c>
      <c r="F69" s="95"/>
      <c r="G69" s="80">
        <v>46777.5</v>
      </c>
      <c r="H69" s="80">
        <v>0</v>
      </c>
      <c r="I69" s="80">
        <v>0</v>
      </c>
    </row>
    <row r="70" spans="1:9" x14ac:dyDescent="0.25">
      <c r="A70" s="95" t="s">
        <v>951</v>
      </c>
      <c r="B70" s="95" t="s">
        <v>862</v>
      </c>
      <c r="C70" s="95" t="s">
        <v>322</v>
      </c>
      <c r="D70" s="95" t="s">
        <v>322</v>
      </c>
      <c r="E70" s="95" t="s">
        <v>533</v>
      </c>
      <c r="F70" s="95"/>
      <c r="G70" s="80">
        <v>46777.5</v>
      </c>
      <c r="H70" s="80">
        <v>0</v>
      </c>
      <c r="I70" s="80">
        <v>0</v>
      </c>
    </row>
    <row r="71" spans="1:9" ht="31.5" x14ac:dyDescent="0.25">
      <c r="A71" s="95" t="s">
        <v>952</v>
      </c>
      <c r="B71" s="95" t="s">
        <v>862</v>
      </c>
      <c r="C71" s="95" t="s">
        <v>322</v>
      </c>
      <c r="D71" s="95" t="s">
        <v>322</v>
      </c>
      <c r="E71" s="95" t="s">
        <v>535</v>
      </c>
      <c r="F71" s="95"/>
      <c r="G71" s="80">
        <v>46777.5</v>
      </c>
      <c r="H71" s="80">
        <v>0</v>
      </c>
      <c r="I71" s="80">
        <v>0</v>
      </c>
    </row>
    <row r="72" spans="1:9" ht="47.25" x14ac:dyDescent="0.25">
      <c r="A72" s="95" t="s">
        <v>953</v>
      </c>
      <c r="B72" s="95" t="s">
        <v>862</v>
      </c>
      <c r="C72" s="95" t="s">
        <v>322</v>
      </c>
      <c r="D72" s="95" t="s">
        <v>322</v>
      </c>
      <c r="E72" s="95" t="s">
        <v>539</v>
      </c>
      <c r="F72" s="95"/>
      <c r="G72" s="80">
        <v>46777.5</v>
      </c>
      <c r="H72" s="80">
        <v>0</v>
      </c>
      <c r="I72" s="80">
        <v>0</v>
      </c>
    </row>
    <row r="73" spans="1:9" ht="47.25" x14ac:dyDescent="0.25">
      <c r="A73" s="95" t="s">
        <v>869</v>
      </c>
      <c r="B73" s="95" t="s">
        <v>862</v>
      </c>
      <c r="C73" s="95" t="s">
        <v>322</v>
      </c>
      <c r="D73" s="95" t="s">
        <v>322</v>
      </c>
      <c r="E73" s="95" t="s">
        <v>539</v>
      </c>
      <c r="F73" s="95" t="s">
        <v>327</v>
      </c>
      <c r="G73" s="80">
        <v>46777.5</v>
      </c>
      <c r="H73" s="80">
        <v>0</v>
      </c>
      <c r="I73" s="80">
        <v>0</v>
      </c>
    </row>
    <row r="74" spans="1:9" x14ac:dyDescent="0.25">
      <c r="A74" s="95" t="s">
        <v>897</v>
      </c>
      <c r="B74" s="95" t="s">
        <v>862</v>
      </c>
      <c r="C74" s="95" t="s">
        <v>438</v>
      </c>
      <c r="D74" s="95"/>
      <c r="E74" s="95"/>
      <c r="F74" s="95"/>
      <c r="G74" s="80">
        <v>71646356.829999998</v>
      </c>
      <c r="H74" s="80">
        <v>40173253.630000003</v>
      </c>
      <c r="I74" s="80">
        <v>40361708.799999997</v>
      </c>
    </row>
    <row r="75" spans="1:9" x14ac:dyDescent="0.25">
      <c r="A75" s="95" t="s">
        <v>898</v>
      </c>
      <c r="B75" s="95" t="s">
        <v>862</v>
      </c>
      <c r="C75" s="95" t="s">
        <v>438</v>
      </c>
      <c r="D75" s="95" t="s">
        <v>323</v>
      </c>
      <c r="E75" s="95"/>
      <c r="F75" s="95"/>
      <c r="G75" s="80">
        <v>66573062.700000003</v>
      </c>
      <c r="H75" s="80">
        <v>36245340.630000003</v>
      </c>
      <c r="I75" s="80">
        <v>36433795.799999997</v>
      </c>
    </row>
    <row r="76" spans="1:9" ht="31.5" x14ac:dyDescent="0.25">
      <c r="A76" s="95" t="s">
        <v>865</v>
      </c>
      <c r="B76" s="95" t="s">
        <v>862</v>
      </c>
      <c r="C76" s="95" t="s">
        <v>438</v>
      </c>
      <c r="D76" s="95" t="s">
        <v>323</v>
      </c>
      <c r="E76" s="95" t="s">
        <v>432</v>
      </c>
      <c r="F76" s="95"/>
      <c r="G76" s="80">
        <v>66408372.700000003</v>
      </c>
      <c r="H76" s="80">
        <v>36245340.630000003</v>
      </c>
      <c r="I76" s="80">
        <v>36433795.799999997</v>
      </c>
    </row>
    <row r="77" spans="1:9" x14ac:dyDescent="0.25">
      <c r="A77" s="95" t="s">
        <v>866</v>
      </c>
      <c r="B77" s="95" t="s">
        <v>862</v>
      </c>
      <c r="C77" s="95" t="s">
        <v>438</v>
      </c>
      <c r="D77" s="95" t="s">
        <v>323</v>
      </c>
      <c r="E77" s="95" t="s">
        <v>434</v>
      </c>
      <c r="F77" s="95"/>
      <c r="G77" s="80">
        <v>29828920.140000001</v>
      </c>
      <c r="H77" s="80">
        <v>17194433.210000001</v>
      </c>
      <c r="I77" s="80">
        <v>17404864.390000001</v>
      </c>
    </row>
    <row r="78" spans="1:9" ht="31.5" x14ac:dyDescent="0.25">
      <c r="A78" s="95" t="s">
        <v>899</v>
      </c>
      <c r="B78" s="95" t="s">
        <v>862</v>
      </c>
      <c r="C78" s="95" t="s">
        <v>438</v>
      </c>
      <c r="D78" s="95" t="s">
        <v>323</v>
      </c>
      <c r="E78" s="95" t="s">
        <v>436</v>
      </c>
      <c r="F78" s="95"/>
      <c r="G78" s="80">
        <v>29828920.140000001</v>
      </c>
      <c r="H78" s="80">
        <v>17194433.210000001</v>
      </c>
      <c r="I78" s="80">
        <v>17404864.390000001</v>
      </c>
    </row>
    <row r="79" spans="1:9" ht="31.5" x14ac:dyDescent="0.25">
      <c r="A79" s="95" t="s">
        <v>868</v>
      </c>
      <c r="B79" s="95" t="s">
        <v>862</v>
      </c>
      <c r="C79" s="95" t="s">
        <v>438</v>
      </c>
      <c r="D79" s="95" t="s">
        <v>323</v>
      </c>
      <c r="E79" s="95" t="s">
        <v>439</v>
      </c>
      <c r="F79" s="95"/>
      <c r="G79" s="80">
        <v>2603590.66</v>
      </c>
      <c r="H79" s="80">
        <v>207777.09</v>
      </c>
      <c r="I79" s="80">
        <v>422791.43</v>
      </c>
    </row>
    <row r="80" spans="1:9" ht="47.25" x14ac:dyDescent="0.25">
      <c r="A80" s="95" t="s">
        <v>869</v>
      </c>
      <c r="B80" s="95" t="s">
        <v>862</v>
      </c>
      <c r="C80" s="95" t="s">
        <v>438</v>
      </c>
      <c r="D80" s="95" t="s">
        <v>323</v>
      </c>
      <c r="E80" s="95" t="s">
        <v>439</v>
      </c>
      <c r="F80" s="95" t="s">
        <v>327</v>
      </c>
      <c r="G80" s="80">
        <v>2603590.66</v>
      </c>
      <c r="H80" s="80">
        <v>207777.09</v>
      </c>
      <c r="I80" s="80">
        <v>422791.43</v>
      </c>
    </row>
    <row r="81" spans="1:9" ht="47.25" x14ac:dyDescent="0.25">
      <c r="A81" s="95" t="s">
        <v>900</v>
      </c>
      <c r="B81" s="95" t="s">
        <v>862</v>
      </c>
      <c r="C81" s="95" t="s">
        <v>438</v>
      </c>
      <c r="D81" s="95" t="s">
        <v>323</v>
      </c>
      <c r="E81" s="95" t="s">
        <v>441</v>
      </c>
      <c r="F81" s="95"/>
      <c r="G81" s="80">
        <v>15282028.560000001</v>
      </c>
      <c r="H81" s="80">
        <v>15706339.27</v>
      </c>
      <c r="I81" s="80">
        <v>15706339.27</v>
      </c>
    </row>
    <row r="82" spans="1:9" ht="47.25" x14ac:dyDescent="0.25">
      <c r="A82" s="95" t="s">
        <v>869</v>
      </c>
      <c r="B82" s="95" t="s">
        <v>862</v>
      </c>
      <c r="C82" s="95" t="s">
        <v>438</v>
      </c>
      <c r="D82" s="95" t="s">
        <v>323</v>
      </c>
      <c r="E82" s="95" t="s">
        <v>441</v>
      </c>
      <c r="F82" s="95" t="s">
        <v>327</v>
      </c>
      <c r="G82" s="80">
        <v>15282028.560000001</v>
      </c>
      <c r="H82" s="80">
        <v>15706339.27</v>
      </c>
      <c r="I82" s="80">
        <v>15706339.27</v>
      </c>
    </row>
    <row r="83" spans="1:9" ht="47.25" x14ac:dyDescent="0.25">
      <c r="A83" s="95" t="s">
        <v>901</v>
      </c>
      <c r="B83" s="95" t="s">
        <v>862</v>
      </c>
      <c r="C83" s="95" t="s">
        <v>438</v>
      </c>
      <c r="D83" s="95" t="s">
        <v>323</v>
      </c>
      <c r="E83" s="95" t="s">
        <v>443</v>
      </c>
      <c r="F83" s="95"/>
      <c r="G83" s="80">
        <v>438135.84</v>
      </c>
      <c r="H83" s="80">
        <v>924500</v>
      </c>
      <c r="I83" s="80">
        <v>924500</v>
      </c>
    </row>
    <row r="84" spans="1:9" ht="47.25" x14ac:dyDescent="0.25">
      <c r="A84" s="95" t="s">
        <v>869</v>
      </c>
      <c r="B84" s="95" t="s">
        <v>862</v>
      </c>
      <c r="C84" s="95" t="s">
        <v>438</v>
      </c>
      <c r="D84" s="95" t="s">
        <v>323</v>
      </c>
      <c r="E84" s="95" t="s">
        <v>443</v>
      </c>
      <c r="F84" s="95" t="s">
        <v>327</v>
      </c>
      <c r="G84" s="80">
        <v>438135.84</v>
      </c>
      <c r="H84" s="80">
        <v>924500</v>
      </c>
      <c r="I84" s="80">
        <v>924500</v>
      </c>
    </row>
    <row r="85" spans="1:9" ht="31.5" x14ac:dyDescent="0.25">
      <c r="A85" s="95" t="s">
        <v>1180</v>
      </c>
      <c r="B85" s="95" t="s">
        <v>862</v>
      </c>
      <c r="C85" s="95" t="s">
        <v>438</v>
      </c>
      <c r="D85" s="95" t="s">
        <v>323</v>
      </c>
      <c r="E85" s="95" t="s">
        <v>1181</v>
      </c>
      <c r="F85" s="95"/>
      <c r="G85" s="80">
        <v>1138800</v>
      </c>
      <c r="H85" s="80">
        <v>0</v>
      </c>
      <c r="I85" s="80">
        <v>0</v>
      </c>
    </row>
    <row r="86" spans="1:9" ht="47.25" x14ac:dyDescent="0.25">
      <c r="A86" s="95" t="s">
        <v>869</v>
      </c>
      <c r="B86" s="95" t="s">
        <v>862</v>
      </c>
      <c r="C86" s="95" t="s">
        <v>438</v>
      </c>
      <c r="D86" s="95" t="s">
        <v>323</v>
      </c>
      <c r="E86" s="95" t="s">
        <v>1181</v>
      </c>
      <c r="F86" s="95" t="s">
        <v>327</v>
      </c>
      <c r="G86" s="80">
        <v>1138800</v>
      </c>
      <c r="H86" s="80">
        <v>0</v>
      </c>
      <c r="I86" s="80">
        <v>0</v>
      </c>
    </row>
    <row r="87" spans="1:9" ht="31.5" x14ac:dyDescent="0.25">
      <c r="A87" s="95" t="s">
        <v>894</v>
      </c>
      <c r="B87" s="95" t="s">
        <v>862</v>
      </c>
      <c r="C87" s="95" t="s">
        <v>438</v>
      </c>
      <c r="D87" s="95" t="s">
        <v>323</v>
      </c>
      <c r="E87" s="95" t="s">
        <v>1350</v>
      </c>
      <c r="F87" s="95"/>
      <c r="G87" s="80">
        <v>476511.4</v>
      </c>
      <c r="H87" s="80">
        <v>0</v>
      </c>
      <c r="I87" s="80">
        <v>0</v>
      </c>
    </row>
    <row r="88" spans="1:9" ht="47.25" x14ac:dyDescent="0.25">
      <c r="A88" s="95" t="s">
        <v>869</v>
      </c>
      <c r="B88" s="95" t="s">
        <v>862</v>
      </c>
      <c r="C88" s="95" t="s">
        <v>438</v>
      </c>
      <c r="D88" s="95" t="s">
        <v>323</v>
      </c>
      <c r="E88" s="95" t="s">
        <v>1350</v>
      </c>
      <c r="F88" s="95" t="s">
        <v>327</v>
      </c>
      <c r="G88" s="80">
        <v>476511.4</v>
      </c>
      <c r="H88" s="80">
        <v>0</v>
      </c>
      <c r="I88" s="80">
        <v>0</v>
      </c>
    </row>
    <row r="89" spans="1:9" ht="63" x14ac:dyDescent="0.25">
      <c r="A89" s="95" t="s">
        <v>1435</v>
      </c>
      <c r="B89" s="95" t="s">
        <v>862</v>
      </c>
      <c r="C89" s="95" t="s">
        <v>438</v>
      </c>
      <c r="D89" s="95" t="s">
        <v>323</v>
      </c>
      <c r="E89" s="95" t="s">
        <v>1398</v>
      </c>
      <c r="F89" s="95"/>
      <c r="G89" s="80">
        <v>392483.16</v>
      </c>
      <c r="H89" s="80">
        <v>355816.85</v>
      </c>
      <c r="I89" s="80">
        <v>351233.69</v>
      </c>
    </row>
    <row r="90" spans="1:9" ht="47.25" x14ac:dyDescent="0.25">
      <c r="A90" s="95" t="s">
        <v>869</v>
      </c>
      <c r="B90" s="95" t="s">
        <v>862</v>
      </c>
      <c r="C90" s="95" t="s">
        <v>438</v>
      </c>
      <c r="D90" s="95" t="s">
        <v>323</v>
      </c>
      <c r="E90" s="95" t="s">
        <v>1398</v>
      </c>
      <c r="F90" s="95" t="s">
        <v>327</v>
      </c>
      <c r="G90" s="80">
        <v>392483.16</v>
      </c>
      <c r="H90" s="80">
        <v>355816.85</v>
      </c>
      <c r="I90" s="80">
        <v>351233.69</v>
      </c>
    </row>
    <row r="91" spans="1:9" ht="63" x14ac:dyDescent="0.25">
      <c r="A91" s="95" t="s">
        <v>871</v>
      </c>
      <c r="B91" s="95" t="s">
        <v>862</v>
      </c>
      <c r="C91" s="95" t="s">
        <v>438</v>
      </c>
      <c r="D91" s="95" t="s">
        <v>323</v>
      </c>
      <c r="E91" s="95" t="s">
        <v>445</v>
      </c>
      <c r="F91" s="95"/>
      <c r="G91" s="80">
        <v>9497370.5199999996</v>
      </c>
      <c r="H91" s="80">
        <v>0</v>
      </c>
      <c r="I91" s="80">
        <v>0</v>
      </c>
    </row>
    <row r="92" spans="1:9" ht="47.25" x14ac:dyDescent="0.25">
      <c r="A92" s="95" t="s">
        <v>869</v>
      </c>
      <c r="B92" s="95" t="s">
        <v>862</v>
      </c>
      <c r="C92" s="95" t="s">
        <v>438</v>
      </c>
      <c r="D92" s="95" t="s">
        <v>323</v>
      </c>
      <c r="E92" s="95" t="s">
        <v>445</v>
      </c>
      <c r="F92" s="95" t="s">
        <v>327</v>
      </c>
      <c r="G92" s="80">
        <v>9497370.5199999996</v>
      </c>
      <c r="H92" s="80">
        <v>0</v>
      </c>
      <c r="I92" s="80">
        <v>0</v>
      </c>
    </row>
    <row r="93" spans="1:9" x14ac:dyDescent="0.25">
      <c r="A93" s="95" t="s">
        <v>902</v>
      </c>
      <c r="B93" s="95" t="s">
        <v>862</v>
      </c>
      <c r="C93" s="95" t="s">
        <v>438</v>
      </c>
      <c r="D93" s="95" t="s">
        <v>323</v>
      </c>
      <c r="E93" s="95" t="s">
        <v>455</v>
      </c>
      <c r="F93" s="95"/>
      <c r="G93" s="80">
        <v>36579452.560000002</v>
      </c>
      <c r="H93" s="80">
        <v>19050907.420000002</v>
      </c>
      <c r="I93" s="80">
        <v>19028931.41</v>
      </c>
    </row>
    <row r="94" spans="1:9" ht="31.5" x14ac:dyDescent="0.25">
      <c r="A94" s="95" t="s">
        <v>903</v>
      </c>
      <c r="B94" s="95" t="s">
        <v>862</v>
      </c>
      <c r="C94" s="95" t="s">
        <v>438</v>
      </c>
      <c r="D94" s="95" t="s">
        <v>323</v>
      </c>
      <c r="E94" s="95" t="s">
        <v>457</v>
      </c>
      <c r="F94" s="95"/>
      <c r="G94" s="80">
        <v>36579452.560000002</v>
      </c>
      <c r="H94" s="80">
        <v>19050907.420000002</v>
      </c>
      <c r="I94" s="80">
        <v>19028931.41</v>
      </c>
    </row>
    <row r="95" spans="1:9" ht="31.5" x14ac:dyDescent="0.25">
      <c r="A95" s="95" t="s">
        <v>868</v>
      </c>
      <c r="B95" s="95" t="s">
        <v>862</v>
      </c>
      <c r="C95" s="95" t="s">
        <v>438</v>
      </c>
      <c r="D95" s="95" t="s">
        <v>323</v>
      </c>
      <c r="E95" s="95" t="s">
        <v>458</v>
      </c>
      <c r="F95" s="95"/>
      <c r="G95" s="80">
        <v>2547566.54</v>
      </c>
      <c r="H95" s="80">
        <v>499371.4</v>
      </c>
      <c r="I95" s="80">
        <v>477395.39</v>
      </c>
    </row>
    <row r="96" spans="1:9" ht="47.25" x14ac:dyDescent="0.25">
      <c r="A96" s="95" t="s">
        <v>869</v>
      </c>
      <c r="B96" s="95" t="s">
        <v>862</v>
      </c>
      <c r="C96" s="95" t="s">
        <v>438</v>
      </c>
      <c r="D96" s="95" t="s">
        <v>323</v>
      </c>
      <c r="E96" s="95" t="s">
        <v>458</v>
      </c>
      <c r="F96" s="95" t="s">
        <v>327</v>
      </c>
      <c r="G96" s="80">
        <v>2547566.54</v>
      </c>
      <c r="H96" s="80">
        <v>499371.4</v>
      </c>
      <c r="I96" s="80">
        <v>477395.39</v>
      </c>
    </row>
    <row r="97" spans="1:9" ht="63" x14ac:dyDescent="0.25">
      <c r="A97" s="95" t="s">
        <v>904</v>
      </c>
      <c r="B97" s="95" t="s">
        <v>862</v>
      </c>
      <c r="C97" s="95" t="s">
        <v>438</v>
      </c>
      <c r="D97" s="95" t="s">
        <v>323</v>
      </c>
      <c r="E97" s="95" t="s">
        <v>460</v>
      </c>
      <c r="F97" s="95"/>
      <c r="G97" s="80">
        <v>20451073.170000002</v>
      </c>
      <c r="H97" s="80">
        <v>18551536.02</v>
      </c>
      <c r="I97" s="80">
        <v>18551536.02</v>
      </c>
    </row>
    <row r="98" spans="1:9" ht="47.25" x14ac:dyDescent="0.25">
      <c r="A98" s="95" t="s">
        <v>869</v>
      </c>
      <c r="B98" s="95" t="s">
        <v>862</v>
      </c>
      <c r="C98" s="95" t="s">
        <v>438</v>
      </c>
      <c r="D98" s="95" t="s">
        <v>323</v>
      </c>
      <c r="E98" s="95" t="s">
        <v>460</v>
      </c>
      <c r="F98" s="95" t="s">
        <v>327</v>
      </c>
      <c r="G98" s="80">
        <v>20451073.170000002</v>
      </c>
      <c r="H98" s="80">
        <v>18551536.02</v>
      </c>
      <c r="I98" s="80">
        <v>18551536.02</v>
      </c>
    </row>
    <row r="99" spans="1:9" x14ac:dyDescent="0.25">
      <c r="A99" s="95" t="s">
        <v>905</v>
      </c>
      <c r="B99" s="95" t="s">
        <v>862</v>
      </c>
      <c r="C99" s="95" t="s">
        <v>438</v>
      </c>
      <c r="D99" s="95" t="s">
        <v>323</v>
      </c>
      <c r="E99" s="95" t="s">
        <v>462</v>
      </c>
      <c r="F99" s="95"/>
      <c r="G99" s="80">
        <v>1533116</v>
      </c>
      <c r="H99" s="80">
        <v>0</v>
      </c>
      <c r="I99" s="80">
        <v>0</v>
      </c>
    </row>
    <row r="100" spans="1:9" ht="31.5" x14ac:dyDescent="0.25">
      <c r="A100" s="95" t="s">
        <v>877</v>
      </c>
      <c r="B100" s="95" t="s">
        <v>862</v>
      </c>
      <c r="C100" s="95" t="s">
        <v>438</v>
      </c>
      <c r="D100" s="95" t="s">
        <v>323</v>
      </c>
      <c r="E100" s="95" t="s">
        <v>462</v>
      </c>
      <c r="F100" s="95" t="s">
        <v>387</v>
      </c>
      <c r="G100" s="80">
        <v>1503116</v>
      </c>
      <c r="H100" s="80">
        <v>0</v>
      </c>
      <c r="I100" s="80">
        <v>0</v>
      </c>
    </row>
    <row r="101" spans="1:9" ht="31.5" x14ac:dyDescent="0.25">
      <c r="A101" s="95" t="s">
        <v>906</v>
      </c>
      <c r="B101" s="95" t="s">
        <v>862</v>
      </c>
      <c r="C101" s="95" t="s">
        <v>438</v>
      </c>
      <c r="D101" s="95" t="s">
        <v>323</v>
      </c>
      <c r="E101" s="95" t="s">
        <v>462</v>
      </c>
      <c r="F101" s="95" t="s">
        <v>426</v>
      </c>
      <c r="G101" s="80">
        <v>30000</v>
      </c>
      <c r="H101" s="80">
        <v>0</v>
      </c>
      <c r="I101" s="80">
        <v>0</v>
      </c>
    </row>
    <row r="102" spans="1:9" ht="31.5" x14ac:dyDescent="0.25">
      <c r="A102" s="95" t="s">
        <v>1180</v>
      </c>
      <c r="B102" s="95" t="s">
        <v>862</v>
      </c>
      <c r="C102" s="95" t="s">
        <v>438</v>
      </c>
      <c r="D102" s="95" t="s">
        <v>323</v>
      </c>
      <c r="E102" s="95" t="s">
        <v>1399</v>
      </c>
      <c r="F102" s="95"/>
      <c r="G102" s="80">
        <v>193440</v>
      </c>
      <c r="H102" s="80">
        <v>0</v>
      </c>
      <c r="I102" s="80">
        <v>0</v>
      </c>
    </row>
    <row r="103" spans="1:9" ht="47.25" x14ac:dyDescent="0.25">
      <c r="A103" s="95" t="s">
        <v>869</v>
      </c>
      <c r="B103" s="95" t="s">
        <v>862</v>
      </c>
      <c r="C103" s="95" t="s">
        <v>438</v>
      </c>
      <c r="D103" s="95" t="s">
        <v>323</v>
      </c>
      <c r="E103" s="95" t="s">
        <v>1399</v>
      </c>
      <c r="F103" s="95" t="s">
        <v>327</v>
      </c>
      <c r="G103" s="80">
        <v>193440</v>
      </c>
      <c r="H103" s="80">
        <v>0</v>
      </c>
      <c r="I103" s="80">
        <v>0</v>
      </c>
    </row>
    <row r="104" spans="1:9" ht="31.5" x14ac:dyDescent="0.25">
      <c r="A104" s="95" t="s">
        <v>894</v>
      </c>
      <c r="B104" s="95" t="s">
        <v>862</v>
      </c>
      <c r="C104" s="95" t="s">
        <v>438</v>
      </c>
      <c r="D104" s="95" t="s">
        <v>323</v>
      </c>
      <c r="E104" s="95" t="s">
        <v>1351</v>
      </c>
      <c r="F104" s="95"/>
      <c r="G104" s="80">
        <v>690000</v>
      </c>
      <c r="H104" s="80">
        <v>0</v>
      </c>
      <c r="I104" s="80">
        <v>0</v>
      </c>
    </row>
    <row r="105" spans="1:9" ht="47.25" x14ac:dyDescent="0.25">
      <c r="A105" s="95" t="s">
        <v>869</v>
      </c>
      <c r="B105" s="95" t="s">
        <v>862</v>
      </c>
      <c r="C105" s="95" t="s">
        <v>438</v>
      </c>
      <c r="D105" s="95" t="s">
        <v>323</v>
      </c>
      <c r="E105" s="95" t="s">
        <v>1351</v>
      </c>
      <c r="F105" s="95" t="s">
        <v>327</v>
      </c>
      <c r="G105" s="80">
        <v>690000</v>
      </c>
      <c r="H105" s="80">
        <v>0</v>
      </c>
      <c r="I105" s="80">
        <v>0</v>
      </c>
    </row>
    <row r="106" spans="1:9" ht="63" x14ac:dyDescent="0.25">
      <c r="A106" s="95" t="s">
        <v>871</v>
      </c>
      <c r="B106" s="95" t="s">
        <v>862</v>
      </c>
      <c r="C106" s="95" t="s">
        <v>438</v>
      </c>
      <c r="D106" s="95" t="s">
        <v>323</v>
      </c>
      <c r="E106" s="95" t="s">
        <v>463</v>
      </c>
      <c r="F106" s="95"/>
      <c r="G106" s="80">
        <v>11164256.85</v>
      </c>
      <c r="H106" s="80">
        <v>0</v>
      </c>
      <c r="I106" s="80">
        <v>0</v>
      </c>
    </row>
    <row r="107" spans="1:9" ht="47.25" x14ac:dyDescent="0.25">
      <c r="A107" s="95" t="s">
        <v>869</v>
      </c>
      <c r="B107" s="95" t="s">
        <v>862</v>
      </c>
      <c r="C107" s="95" t="s">
        <v>438</v>
      </c>
      <c r="D107" s="95" t="s">
        <v>323</v>
      </c>
      <c r="E107" s="95" t="s">
        <v>463</v>
      </c>
      <c r="F107" s="95" t="s">
        <v>327</v>
      </c>
      <c r="G107" s="80">
        <v>11164256.85</v>
      </c>
      <c r="H107" s="80">
        <v>0</v>
      </c>
      <c r="I107" s="80">
        <v>0</v>
      </c>
    </row>
    <row r="108" spans="1:9" ht="31.5" x14ac:dyDescent="0.25">
      <c r="A108" s="95" t="s">
        <v>922</v>
      </c>
      <c r="B108" s="95" t="s">
        <v>862</v>
      </c>
      <c r="C108" s="95" t="s">
        <v>438</v>
      </c>
      <c r="D108" s="95" t="s">
        <v>323</v>
      </c>
      <c r="E108" s="95" t="s">
        <v>851</v>
      </c>
      <c r="F108" s="95"/>
      <c r="G108" s="80">
        <v>164690</v>
      </c>
      <c r="H108" s="80">
        <v>0</v>
      </c>
      <c r="I108" s="80">
        <v>0</v>
      </c>
    </row>
    <row r="109" spans="1:9" x14ac:dyDescent="0.25">
      <c r="A109" s="95" t="s">
        <v>914</v>
      </c>
      <c r="B109" s="95" t="s">
        <v>862</v>
      </c>
      <c r="C109" s="95" t="s">
        <v>438</v>
      </c>
      <c r="D109" s="95" t="s">
        <v>323</v>
      </c>
      <c r="E109" s="95" t="s">
        <v>852</v>
      </c>
      <c r="F109" s="95"/>
      <c r="G109" s="80">
        <v>164690</v>
      </c>
      <c r="H109" s="80">
        <v>0</v>
      </c>
      <c r="I109" s="80">
        <v>0</v>
      </c>
    </row>
    <row r="110" spans="1:9" x14ac:dyDescent="0.25">
      <c r="A110" s="95" t="s">
        <v>915</v>
      </c>
      <c r="B110" s="95" t="s">
        <v>862</v>
      </c>
      <c r="C110" s="95" t="s">
        <v>438</v>
      </c>
      <c r="D110" s="95" t="s">
        <v>323</v>
      </c>
      <c r="E110" s="95" t="s">
        <v>852</v>
      </c>
      <c r="F110" s="95"/>
      <c r="G110" s="80">
        <v>164690</v>
      </c>
      <c r="H110" s="80">
        <v>0</v>
      </c>
      <c r="I110" s="80">
        <v>0</v>
      </c>
    </row>
    <row r="111" spans="1:9" ht="47.25" x14ac:dyDescent="0.25">
      <c r="A111" s="95" t="s">
        <v>1275</v>
      </c>
      <c r="B111" s="95" t="s">
        <v>862</v>
      </c>
      <c r="C111" s="95" t="s">
        <v>438</v>
      </c>
      <c r="D111" s="95" t="s">
        <v>323</v>
      </c>
      <c r="E111" s="95" t="s">
        <v>1269</v>
      </c>
      <c r="F111" s="95"/>
      <c r="G111" s="80">
        <v>164690</v>
      </c>
      <c r="H111" s="80">
        <v>0</v>
      </c>
      <c r="I111" s="80">
        <v>0</v>
      </c>
    </row>
    <row r="112" spans="1:9" ht="47.25" x14ac:dyDescent="0.25">
      <c r="A112" s="95" t="s">
        <v>869</v>
      </c>
      <c r="B112" s="95" t="s">
        <v>862</v>
      </c>
      <c r="C112" s="95" t="s">
        <v>438</v>
      </c>
      <c r="D112" s="95" t="s">
        <v>323</v>
      </c>
      <c r="E112" s="95" t="s">
        <v>1269</v>
      </c>
      <c r="F112" s="95" t="s">
        <v>327</v>
      </c>
      <c r="G112" s="80">
        <v>164690</v>
      </c>
      <c r="H112" s="80">
        <v>0</v>
      </c>
      <c r="I112" s="80">
        <v>0</v>
      </c>
    </row>
    <row r="113" spans="1:10" x14ac:dyDescent="0.25">
      <c r="A113" s="95" t="s">
        <v>916</v>
      </c>
      <c r="B113" s="95" t="s">
        <v>862</v>
      </c>
      <c r="C113" s="95" t="s">
        <v>438</v>
      </c>
      <c r="D113" s="95" t="s">
        <v>422</v>
      </c>
      <c r="E113" s="95"/>
      <c r="F113" s="95"/>
      <c r="G113" s="80">
        <v>5073294.13</v>
      </c>
      <c r="H113" s="80">
        <v>3927913</v>
      </c>
      <c r="I113" s="80">
        <v>3927913</v>
      </c>
    </row>
    <row r="114" spans="1:10" ht="31.5" x14ac:dyDescent="0.25">
      <c r="A114" s="95" t="s">
        <v>865</v>
      </c>
      <c r="B114" s="95" t="s">
        <v>862</v>
      </c>
      <c r="C114" s="95" t="s">
        <v>438</v>
      </c>
      <c r="D114" s="95" t="s">
        <v>422</v>
      </c>
      <c r="E114" s="95" t="s">
        <v>432</v>
      </c>
      <c r="F114" s="95"/>
      <c r="G114" s="80">
        <v>5052454.13</v>
      </c>
      <c r="H114" s="80">
        <v>3927913</v>
      </c>
      <c r="I114" s="80">
        <v>3927913</v>
      </c>
    </row>
    <row r="115" spans="1:10" ht="47.25" x14ac:dyDescent="0.25">
      <c r="A115" s="95" t="s">
        <v>917</v>
      </c>
      <c r="B115" s="95" t="s">
        <v>862</v>
      </c>
      <c r="C115" s="95" t="s">
        <v>438</v>
      </c>
      <c r="D115" s="95" t="s">
        <v>422</v>
      </c>
      <c r="E115" s="95" t="s">
        <v>475</v>
      </c>
      <c r="F115" s="95"/>
      <c r="G115" s="80">
        <v>5052454.13</v>
      </c>
      <c r="H115" s="80">
        <v>3927913</v>
      </c>
      <c r="I115" s="80">
        <v>3927913</v>
      </c>
    </row>
    <row r="116" spans="1:10" ht="47.25" x14ac:dyDescent="0.25">
      <c r="A116" s="95" t="s">
        <v>918</v>
      </c>
      <c r="B116" s="95" t="s">
        <v>862</v>
      </c>
      <c r="C116" s="95" t="s">
        <v>438</v>
      </c>
      <c r="D116" s="95" t="s">
        <v>422</v>
      </c>
      <c r="E116" s="95" t="s">
        <v>476</v>
      </c>
      <c r="F116" s="95"/>
      <c r="G116" s="80">
        <v>5052454.13</v>
      </c>
      <c r="H116" s="80">
        <v>3927913</v>
      </c>
      <c r="I116" s="80">
        <v>3927913</v>
      </c>
    </row>
    <row r="117" spans="1:10" ht="47.25" x14ac:dyDescent="0.25">
      <c r="A117" s="95" t="s">
        <v>919</v>
      </c>
      <c r="B117" s="95" t="s">
        <v>862</v>
      </c>
      <c r="C117" s="95" t="s">
        <v>438</v>
      </c>
      <c r="D117" s="95" t="s">
        <v>422</v>
      </c>
      <c r="E117" s="95" t="s">
        <v>478</v>
      </c>
      <c r="F117" s="95"/>
      <c r="G117" s="80">
        <v>5052454.13</v>
      </c>
      <c r="H117" s="80">
        <v>3927913</v>
      </c>
      <c r="I117" s="80">
        <v>3927913</v>
      </c>
    </row>
    <row r="118" spans="1:10" ht="78.75" x14ac:dyDescent="0.25">
      <c r="A118" s="95" t="s">
        <v>920</v>
      </c>
      <c r="B118" s="95" t="s">
        <v>862</v>
      </c>
      <c r="C118" s="95" t="s">
        <v>438</v>
      </c>
      <c r="D118" s="95" t="s">
        <v>422</v>
      </c>
      <c r="E118" s="95" t="s">
        <v>478</v>
      </c>
      <c r="F118" s="95" t="s">
        <v>385</v>
      </c>
      <c r="G118" s="80">
        <v>4881199.57</v>
      </c>
      <c r="H118" s="80">
        <v>3927913</v>
      </c>
      <c r="I118" s="80">
        <v>3927913</v>
      </c>
    </row>
    <row r="119" spans="1:10" ht="31.5" x14ac:dyDescent="0.25">
      <c r="A119" s="95" t="s">
        <v>877</v>
      </c>
      <c r="B119" s="95" t="s">
        <v>862</v>
      </c>
      <c r="C119" s="95" t="s">
        <v>438</v>
      </c>
      <c r="D119" s="95" t="s">
        <v>422</v>
      </c>
      <c r="E119" s="95" t="s">
        <v>478</v>
      </c>
      <c r="F119" s="95" t="s">
        <v>387</v>
      </c>
      <c r="G119" s="80">
        <v>168754.56</v>
      </c>
      <c r="H119" s="80">
        <v>0</v>
      </c>
      <c r="I119" s="80">
        <v>0</v>
      </c>
    </row>
    <row r="120" spans="1:10" x14ac:dyDescent="0.25">
      <c r="A120" s="95" t="s">
        <v>921</v>
      </c>
      <c r="B120" s="95" t="s">
        <v>862</v>
      </c>
      <c r="C120" s="95" t="s">
        <v>438</v>
      </c>
      <c r="D120" s="95" t="s">
        <v>422</v>
      </c>
      <c r="E120" s="95" t="s">
        <v>478</v>
      </c>
      <c r="F120" s="95" t="s">
        <v>395</v>
      </c>
      <c r="G120" s="80">
        <v>2500</v>
      </c>
      <c r="H120" s="80">
        <v>0</v>
      </c>
      <c r="I120" s="80">
        <v>0</v>
      </c>
    </row>
    <row r="121" spans="1:10" ht="31.5" x14ac:dyDescent="0.25">
      <c r="A121" s="95" t="s">
        <v>922</v>
      </c>
      <c r="B121" s="95" t="s">
        <v>862</v>
      </c>
      <c r="C121" s="95" t="s">
        <v>438</v>
      </c>
      <c r="D121" s="95" t="s">
        <v>422</v>
      </c>
      <c r="E121" s="95" t="s">
        <v>851</v>
      </c>
      <c r="F121" s="95"/>
      <c r="G121" s="80">
        <v>20840</v>
      </c>
      <c r="H121" s="80">
        <v>0</v>
      </c>
      <c r="I121" s="80">
        <v>0</v>
      </c>
    </row>
    <row r="122" spans="1:10" x14ac:dyDescent="0.25">
      <c r="A122" s="95" t="s">
        <v>914</v>
      </c>
      <c r="B122" s="95" t="s">
        <v>862</v>
      </c>
      <c r="C122" s="95" t="s">
        <v>438</v>
      </c>
      <c r="D122" s="95" t="s">
        <v>422</v>
      </c>
      <c r="E122" s="95" t="s">
        <v>852</v>
      </c>
      <c r="F122" s="95"/>
      <c r="G122" s="80">
        <v>20840</v>
      </c>
      <c r="H122" s="80">
        <v>0</v>
      </c>
      <c r="I122" s="80">
        <v>0</v>
      </c>
      <c r="J122" s="166"/>
    </row>
    <row r="123" spans="1:10" x14ac:dyDescent="0.25">
      <c r="A123" s="95" t="s">
        <v>915</v>
      </c>
      <c r="B123" s="95" t="s">
        <v>862</v>
      </c>
      <c r="C123" s="95" t="s">
        <v>438</v>
      </c>
      <c r="D123" s="95" t="s">
        <v>422</v>
      </c>
      <c r="E123" s="95" t="s">
        <v>852</v>
      </c>
      <c r="F123" s="95"/>
      <c r="G123" s="80">
        <v>20840</v>
      </c>
      <c r="H123" s="80">
        <v>0</v>
      </c>
      <c r="I123" s="80">
        <v>0</v>
      </c>
    </row>
    <row r="124" spans="1:10" ht="31.5" x14ac:dyDescent="0.25">
      <c r="A124" s="95" t="s">
        <v>923</v>
      </c>
      <c r="B124" s="95" t="s">
        <v>862</v>
      </c>
      <c r="C124" s="95" t="s">
        <v>438</v>
      </c>
      <c r="D124" s="95" t="s">
        <v>422</v>
      </c>
      <c r="E124" s="95" t="s">
        <v>853</v>
      </c>
      <c r="F124" s="95"/>
      <c r="G124" s="80">
        <v>20840</v>
      </c>
      <c r="H124" s="80">
        <v>0</v>
      </c>
      <c r="I124" s="80">
        <v>0</v>
      </c>
    </row>
    <row r="125" spans="1:10" ht="31.5" x14ac:dyDescent="0.25">
      <c r="A125" s="95" t="s">
        <v>877</v>
      </c>
      <c r="B125" s="95" t="s">
        <v>862</v>
      </c>
      <c r="C125" s="95" t="s">
        <v>438</v>
      </c>
      <c r="D125" s="95" t="s">
        <v>422</v>
      </c>
      <c r="E125" s="95" t="s">
        <v>853</v>
      </c>
      <c r="F125" s="95" t="s">
        <v>387</v>
      </c>
      <c r="G125" s="80">
        <v>20840</v>
      </c>
      <c r="H125" s="80">
        <v>0</v>
      </c>
      <c r="I125" s="80">
        <v>0</v>
      </c>
    </row>
    <row r="126" spans="1:10" ht="31.5" x14ac:dyDescent="0.25">
      <c r="A126" s="95" t="s">
        <v>1</v>
      </c>
      <c r="B126" s="95" t="s">
        <v>924</v>
      </c>
      <c r="C126" s="95"/>
      <c r="D126" s="95"/>
      <c r="E126" s="95"/>
      <c r="F126" s="95"/>
      <c r="G126" s="80">
        <v>933904752.16999996</v>
      </c>
      <c r="H126" s="80">
        <v>695979669.86000001</v>
      </c>
      <c r="I126" s="80">
        <v>727075853.21000004</v>
      </c>
    </row>
    <row r="127" spans="1:10" x14ac:dyDescent="0.25">
      <c r="A127" s="95" t="s">
        <v>884</v>
      </c>
      <c r="B127" s="95" t="s">
        <v>924</v>
      </c>
      <c r="C127" s="95" t="s">
        <v>322</v>
      </c>
      <c r="D127" s="95"/>
      <c r="E127" s="95"/>
      <c r="F127" s="95"/>
      <c r="G127" s="80">
        <v>923843719.71000004</v>
      </c>
      <c r="H127" s="80">
        <v>691347390.82000005</v>
      </c>
      <c r="I127" s="80">
        <v>722443574.16999996</v>
      </c>
    </row>
    <row r="128" spans="1:10" x14ac:dyDescent="0.25">
      <c r="A128" s="95" t="s">
        <v>925</v>
      </c>
      <c r="B128" s="95" t="s">
        <v>924</v>
      </c>
      <c r="C128" s="95" t="s">
        <v>322</v>
      </c>
      <c r="D128" s="95" t="s">
        <v>323</v>
      </c>
      <c r="E128" s="95"/>
      <c r="F128" s="95"/>
      <c r="G128" s="80">
        <v>440835846.19</v>
      </c>
      <c r="H128" s="80">
        <v>339263746.05000001</v>
      </c>
      <c r="I128" s="80">
        <v>343469748.30000001</v>
      </c>
    </row>
    <row r="129" spans="1:9" ht="31.5" customHeight="1" x14ac:dyDescent="0.25">
      <c r="A129" s="95" t="s">
        <v>886</v>
      </c>
      <c r="B129" s="95" t="s">
        <v>924</v>
      </c>
      <c r="C129" s="95" t="s">
        <v>322</v>
      </c>
      <c r="D129" s="95" t="s">
        <v>323</v>
      </c>
      <c r="E129" s="95" t="s">
        <v>316</v>
      </c>
      <c r="F129" s="95"/>
      <c r="G129" s="80">
        <v>438687837.08999997</v>
      </c>
      <c r="H129" s="80">
        <v>339263746.05000001</v>
      </c>
      <c r="I129" s="80">
        <v>343469748.30000001</v>
      </c>
    </row>
    <row r="130" spans="1:9" ht="31.5" customHeight="1" x14ac:dyDescent="0.25">
      <c r="A130" s="95" t="s">
        <v>926</v>
      </c>
      <c r="B130" s="95" t="s">
        <v>924</v>
      </c>
      <c r="C130" s="95" t="s">
        <v>322</v>
      </c>
      <c r="D130" s="95" t="s">
        <v>323</v>
      </c>
      <c r="E130" s="95" t="s">
        <v>318</v>
      </c>
      <c r="F130" s="95"/>
      <c r="G130" s="80">
        <v>409765212.94</v>
      </c>
      <c r="H130" s="80">
        <v>339263746.05000001</v>
      </c>
      <c r="I130" s="80">
        <v>343469748.30000001</v>
      </c>
    </row>
    <row r="131" spans="1:9" ht="31.5" x14ac:dyDescent="0.25">
      <c r="A131" s="95" t="s">
        <v>927</v>
      </c>
      <c r="B131" s="95" t="s">
        <v>924</v>
      </c>
      <c r="C131" s="95" t="s">
        <v>322</v>
      </c>
      <c r="D131" s="95" t="s">
        <v>323</v>
      </c>
      <c r="E131" s="95" t="s">
        <v>320</v>
      </c>
      <c r="F131" s="95"/>
      <c r="G131" s="80">
        <v>409765212.94</v>
      </c>
      <c r="H131" s="80">
        <v>339263746.05000001</v>
      </c>
      <c r="I131" s="80">
        <v>343469748.30000001</v>
      </c>
    </row>
    <row r="132" spans="1:9" ht="31.5" x14ac:dyDescent="0.25">
      <c r="A132" s="95" t="s">
        <v>868</v>
      </c>
      <c r="B132" s="95" t="s">
        <v>924</v>
      </c>
      <c r="C132" s="95" t="s">
        <v>322</v>
      </c>
      <c r="D132" s="95" t="s">
        <v>323</v>
      </c>
      <c r="E132" s="95" t="s">
        <v>325</v>
      </c>
      <c r="F132" s="95"/>
      <c r="G132" s="80">
        <v>60566781.420000002</v>
      </c>
      <c r="H132" s="80">
        <v>7533868.3499999996</v>
      </c>
      <c r="I132" s="80">
        <v>11739870.6</v>
      </c>
    </row>
    <row r="133" spans="1:9" ht="47.25" x14ac:dyDescent="0.25">
      <c r="A133" s="95" t="s">
        <v>869</v>
      </c>
      <c r="B133" s="95" t="s">
        <v>924</v>
      </c>
      <c r="C133" s="95" t="s">
        <v>322</v>
      </c>
      <c r="D133" s="95" t="s">
        <v>323</v>
      </c>
      <c r="E133" s="95" t="s">
        <v>325</v>
      </c>
      <c r="F133" s="95" t="s">
        <v>327</v>
      </c>
      <c r="G133" s="80">
        <v>60566781.420000002</v>
      </c>
      <c r="H133" s="80">
        <v>7533868.3499999996</v>
      </c>
      <c r="I133" s="80">
        <v>11739870.6</v>
      </c>
    </row>
    <row r="134" spans="1:9" ht="47.25" x14ac:dyDescent="0.25">
      <c r="A134" s="95" t="s">
        <v>928</v>
      </c>
      <c r="B134" s="95" t="s">
        <v>924</v>
      </c>
      <c r="C134" s="95" t="s">
        <v>322</v>
      </c>
      <c r="D134" s="95" t="s">
        <v>323</v>
      </c>
      <c r="E134" s="95" t="s">
        <v>329</v>
      </c>
      <c r="F134" s="95"/>
      <c r="G134" s="80">
        <v>83298434.5</v>
      </c>
      <c r="H134" s="80">
        <v>83906346.700000003</v>
      </c>
      <c r="I134" s="80">
        <v>83906346.700000003</v>
      </c>
    </row>
    <row r="135" spans="1:9" ht="47.25" x14ac:dyDescent="0.25">
      <c r="A135" s="95" t="s">
        <v>869</v>
      </c>
      <c r="B135" s="95" t="s">
        <v>924</v>
      </c>
      <c r="C135" s="95" t="s">
        <v>322</v>
      </c>
      <c r="D135" s="95" t="s">
        <v>323</v>
      </c>
      <c r="E135" s="95" t="s">
        <v>329</v>
      </c>
      <c r="F135" s="95" t="s">
        <v>327</v>
      </c>
      <c r="G135" s="80">
        <v>83298434.5</v>
      </c>
      <c r="H135" s="80">
        <v>83906346.700000003</v>
      </c>
      <c r="I135" s="80">
        <v>83906346.700000003</v>
      </c>
    </row>
    <row r="136" spans="1:9" ht="31.5" x14ac:dyDescent="0.25">
      <c r="A136" s="95" t="s">
        <v>929</v>
      </c>
      <c r="B136" s="95" t="s">
        <v>924</v>
      </c>
      <c r="C136" s="95" t="s">
        <v>322</v>
      </c>
      <c r="D136" s="95" t="s">
        <v>323</v>
      </c>
      <c r="E136" s="95" t="s">
        <v>331</v>
      </c>
      <c r="F136" s="95"/>
      <c r="G136" s="80">
        <v>972887.02</v>
      </c>
      <c r="H136" s="80">
        <v>1470636</v>
      </c>
      <c r="I136" s="80">
        <v>1470636</v>
      </c>
    </row>
    <row r="137" spans="1:9" ht="47.25" x14ac:dyDescent="0.25">
      <c r="A137" s="95" t="s">
        <v>869</v>
      </c>
      <c r="B137" s="95" t="s">
        <v>924</v>
      </c>
      <c r="C137" s="95" t="s">
        <v>322</v>
      </c>
      <c r="D137" s="95" t="s">
        <v>323</v>
      </c>
      <c r="E137" s="95" t="s">
        <v>331</v>
      </c>
      <c r="F137" s="95" t="s">
        <v>327</v>
      </c>
      <c r="G137" s="80">
        <v>972887.02</v>
      </c>
      <c r="H137" s="80">
        <v>1470636</v>
      </c>
      <c r="I137" s="80">
        <v>1470636</v>
      </c>
    </row>
    <row r="138" spans="1:9" ht="31.5" x14ac:dyDescent="0.25">
      <c r="A138" s="95" t="s">
        <v>930</v>
      </c>
      <c r="B138" s="95" t="s">
        <v>924</v>
      </c>
      <c r="C138" s="95" t="s">
        <v>322</v>
      </c>
      <c r="D138" s="95" t="s">
        <v>323</v>
      </c>
      <c r="E138" s="95" t="s">
        <v>333</v>
      </c>
      <c r="F138" s="95"/>
      <c r="G138" s="80">
        <v>13151040</v>
      </c>
      <c r="H138" s="80">
        <v>770880</v>
      </c>
      <c r="I138" s="80">
        <v>770880</v>
      </c>
    </row>
    <row r="139" spans="1:9" ht="47.25" x14ac:dyDescent="0.25">
      <c r="A139" s="95" t="s">
        <v>869</v>
      </c>
      <c r="B139" s="95" t="s">
        <v>924</v>
      </c>
      <c r="C139" s="95" t="s">
        <v>322</v>
      </c>
      <c r="D139" s="95" t="s">
        <v>323</v>
      </c>
      <c r="E139" s="95" t="s">
        <v>333</v>
      </c>
      <c r="F139" s="95" t="s">
        <v>327</v>
      </c>
      <c r="G139" s="80">
        <v>13151040</v>
      </c>
      <c r="H139" s="80">
        <v>770880</v>
      </c>
      <c r="I139" s="80">
        <v>770880</v>
      </c>
    </row>
    <row r="140" spans="1:9" ht="141.75" x14ac:dyDescent="0.25">
      <c r="A140" s="95" t="s">
        <v>931</v>
      </c>
      <c r="B140" s="95" t="s">
        <v>924</v>
      </c>
      <c r="C140" s="95" t="s">
        <v>322</v>
      </c>
      <c r="D140" s="95" t="s">
        <v>323</v>
      </c>
      <c r="E140" s="95" t="s">
        <v>335</v>
      </c>
      <c r="F140" s="95"/>
      <c r="G140" s="80">
        <v>1897262</v>
      </c>
      <c r="H140" s="80">
        <v>1925696</v>
      </c>
      <c r="I140" s="80">
        <v>1925696</v>
      </c>
    </row>
    <row r="141" spans="1:9" ht="47.25" x14ac:dyDescent="0.25">
      <c r="A141" s="95" t="s">
        <v>869</v>
      </c>
      <c r="B141" s="95" t="s">
        <v>924</v>
      </c>
      <c r="C141" s="95" t="s">
        <v>322</v>
      </c>
      <c r="D141" s="95" t="s">
        <v>323</v>
      </c>
      <c r="E141" s="95" t="s">
        <v>335</v>
      </c>
      <c r="F141" s="95" t="s">
        <v>327</v>
      </c>
      <c r="G141" s="80">
        <v>1897262</v>
      </c>
      <c r="H141" s="80">
        <v>1925696</v>
      </c>
      <c r="I141" s="80">
        <v>1925696</v>
      </c>
    </row>
    <row r="142" spans="1:9" ht="126" x14ac:dyDescent="0.25">
      <c r="A142" s="95" t="s">
        <v>932</v>
      </c>
      <c r="B142" s="95" t="s">
        <v>924</v>
      </c>
      <c r="C142" s="95" t="s">
        <v>322</v>
      </c>
      <c r="D142" s="95" t="s">
        <v>323</v>
      </c>
      <c r="E142" s="95" t="s">
        <v>337</v>
      </c>
      <c r="F142" s="95"/>
      <c r="G142" s="80">
        <v>249878808</v>
      </c>
      <c r="H142" s="80">
        <v>243656319</v>
      </c>
      <c r="I142" s="80">
        <v>243656319</v>
      </c>
    </row>
    <row r="143" spans="1:9" ht="47.25" x14ac:dyDescent="0.25">
      <c r="A143" s="95" t="s">
        <v>869</v>
      </c>
      <c r="B143" s="95" t="s">
        <v>924</v>
      </c>
      <c r="C143" s="95" t="s">
        <v>322</v>
      </c>
      <c r="D143" s="95" t="s">
        <v>323</v>
      </c>
      <c r="E143" s="95" t="s">
        <v>337</v>
      </c>
      <c r="F143" s="95" t="s">
        <v>327</v>
      </c>
      <c r="G143" s="80">
        <v>249878808</v>
      </c>
      <c r="H143" s="80">
        <v>243656319</v>
      </c>
      <c r="I143" s="80">
        <v>243656319</v>
      </c>
    </row>
    <row r="144" spans="1:9" ht="31.5" x14ac:dyDescent="0.25">
      <c r="A144" s="95" t="s">
        <v>892</v>
      </c>
      <c r="B144" s="95" t="s">
        <v>924</v>
      </c>
      <c r="C144" s="95" t="s">
        <v>322</v>
      </c>
      <c r="D144" s="95" t="s">
        <v>323</v>
      </c>
      <c r="E144" s="95" t="s">
        <v>397</v>
      </c>
      <c r="F144" s="95"/>
      <c r="G144" s="80">
        <v>28922624.149999999</v>
      </c>
      <c r="H144" s="80">
        <v>0</v>
      </c>
      <c r="I144" s="80">
        <v>0</v>
      </c>
    </row>
    <row r="145" spans="1:9" ht="31.5" x14ac:dyDescent="0.25">
      <c r="A145" s="95" t="s">
        <v>893</v>
      </c>
      <c r="B145" s="95" t="s">
        <v>924</v>
      </c>
      <c r="C145" s="95" t="s">
        <v>322</v>
      </c>
      <c r="D145" s="95" t="s">
        <v>323</v>
      </c>
      <c r="E145" s="95" t="s">
        <v>399</v>
      </c>
      <c r="F145" s="95"/>
      <c r="G145" s="80">
        <v>28922624.149999999</v>
      </c>
      <c r="H145" s="80">
        <v>0</v>
      </c>
      <c r="I145" s="80">
        <v>0</v>
      </c>
    </row>
    <row r="146" spans="1:9" ht="31.5" x14ac:dyDescent="0.25">
      <c r="A146" s="95" t="s">
        <v>894</v>
      </c>
      <c r="B146" s="95" t="s">
        <v>924</v>
      </c>
      <c r="C146" s="95" t="s">
        <v>322</v>
      </c>
      <c r="D146" s="95" t="s">
        <v>323</v>
      </c>
      <c r="E146" s="95" t="s">
        <v>401</v>
      </c>
      <c r="F146" s="95"/>
      <c r="G146" s="80">
        <v>6586741.2400000002</v>
      </c>
      <c r="H146" s="80">
        <v>0</v>
      </c>
      <c r="I146" s="80">
        <v>0</v>
      </c>
    </row>
    <row r="147" spans="1:9" ht="47.25" x14ac:dyDescent="0.25">
      <c r="A147" s="95" t="s">
        <v>869</v>
      </c>
      <c r="B147" s="95" t="s">
        <v>924</v>
      </c>
      <c r="C147" s="95" t="s">
        <v>322</v>
      </c>
      <c r="D147" s="95" t="s">
        <v>323</v>
      </c>
      <c r="E147" s="95" t="s">
        <v>401</v>
      </c>
      <c r="F147" s="95" t="s">
        <v>327</v>
      </c>
      <c r="G147" s="80">
        <v>6586741.2400000002</v>
      </c>
      <c r="H147" s="80">
        <v>0</v>
      </c>
      <c r="I147" s="80">
        <v>0</v>
      </c>
    </row>
    <row r="148" spans="1:9" ht="31.5" x14ac:dyDescent="0.25">
      <c r="A148" s="95" t="s">
        <v>933</v>
      </c>
      <c r="B148" s="95" t="s">
        <v>924</v>
      </c>
      <c r="C148" s="95" t="s">
        <v>322</v>
      </c>
      <c r="D148" s="95" t="s">
        <v>323</v>
      </c>
      <c r="E148" s="95" t="s">
        <v>403</v>
      </c>
      <c r="F148" s="95"/>
      <c r="G148" s="80">
        <v>1340040</v>
      </c>
      <c r="H148" s="80">
        <v>0</v>
      </c>
      <c r="I148" s="80">
        <v>0</v>
      </c>
    </row>
    <row r="149" spans="1:9" ht="47.25" x14ac:dyDescent="0.25">
      <c r="A149" s="95" t="s">
        <v>869</v>
      </c>
      <c r="B149" s="95" t="s">
        <v>924</v>
      </c>
      <c r="C149" s="95" t="s">
        <v>322</v>
      </c>
      <c r="D149" s="95" t="s">
        <v>323</v>
      </c>
      <c r="E149" s="95" t="s">
        <v>403</v>
      </c>
      <c r="F149" s="95" t="s">
        <v>327</v>
      </c>
      <c r="G149" s="80">
        <v>1340040</v>
      </c>
      <c r="H149" s="80">
        <v>0</v>
      </c>
      <c r="I149" s="80">
        <v>0</v>
      </c>
    </row>
    <row r="150" spans="1:9" ht="31.5" x14ac:dyDescent="0.25">
      <c r="A150" s="95" t="s">
        <v>1366</v>
      </c>
      <c r="B150" s="95" t="s">
        <v>924</v>
      </c>
      <c r="C150" s="95" t="s">
        <v>322</v>
      </c>
      <c r="D150" s="95" t="s">
        <v>323</v>
      </c>
      <c r="E150" s="95" t="s">
        <v>1348</v>
      </c>
      <c r="F150" s="95"/>
      <c r="G150" s="80">
        <v>10995842.91</v>
      </c>
      <c r="H150" s="80">
        <v>0</v>
      </c>
      <c r="I150" s="80">
        <v>0</v>
      </c>
    </row>
    <row r="151" spans="1:9" ht="47.25" x14ac:dyDescent="0.25">
      <c r="A151" s="95" t="s">
        <v>869</v>
      </c>
      <c r="B151" s="95" t="s">
        <v>924</v>
      </c>
      <c r="C151" s="95" t="s">
        <v>322</v>
      </c>
      <c r="D151" s="95" t="s">
        <v>323</v>
      </c>
      <c r="E151" s="95" t="s">
        <v>1348</v>
      </c>
      <c r="F151" s="95" t="s">
        <v>327</v>
      </c>
      <c r="G151" s="80">
        <v>10995842.91</v>
      </c>
      <c r="H151" s="80">
        <v>0</v>
      </c>
      <c r="I151" s="80">
        <v>0</v>
      </c>
    </row>
    <row r="152" spans="1:9" ht="63" x14ac:dyDescent="0.25">
      <c r="A152" s="95" t="s">
        <v>1507</v>
      </c>
      <c r="B152" s="95" t="s">
        <v>924</v>
      </c>
      <c r="C152" s="95" t="s">
        <v>322</v>
      </c>
      <c r="D152" s="95" t="s">
        <v>323</v>
      </c>
      <c r="E152" s="95" t="s">
        <v>1502</v>
      </c>
      <c r="F152" s="95"/>
      <c r="G152" s="80">
        <v>10000000</v>
      </c>
      <c r="H152" s="80">
        <v>0</v>
      </c>
      <c r="I152" s="80">
        <v>0</v>
      </c>
    </row>
    <row r="153" spans="1:9" ht="47.25" x14ac:dyDescent="0.25">
      <c r="A153" s="95" t="s">
        <v>869</v>
      </c>
      <c r="B153" s="95" t="s">
        <v>924</v>
      </c>
      <c r="C153" s="95" t="s">
        <v>322</v>
      </c>
      <c r="D153" s="95" t="s">
        <v>323</v>
      </c>
      <c r="E153" s="95" t="s">
        <v>1502</v>
      </c>
      <c r="F153" s="95" t="s">
        <v>327</v>
      </c>
      <c r="G153" s="80">
        <v>10000000</v>
      </c>
      <c r="H153" s="80">
        <v>0</v>
      </c>
      <c r="I153" s="80">
        <v>0</v>
      </c>
    </row>
    <row r="154" spans="1:9" ht="47.25" x14ac:dyDescent="0.25">
      <c r="A154" s="95" t="s">
        <v>907</v>
      </c>
      <c r="B154" s="95" t="s">
        <v>924</v>
      </c>
      <c r="C154" s="95" t="s">
        <v>322</v>
      </c>
      <c r="D154" s="95" t="s">
        <v>323</v>
      </c>
      <c r="E154" s="95" t="s">
        <v>517</v>
      </c>
      <c r="F154" s="95"/>
      <c r="G154" s="80">
        <v>280700</v>
      </c>
      <c r="H154" s="80">
        <v>0</v>
      </c>
      <c r="I154" s="80">
        <v>0</v>
      </c>
    </row>
    <row r="155" spans="1:9" ht="31.5" x14ac:dyDescent="0.25">
      <c r="A155" s="95" t="s">
        <v>908</v>
      </c>
      <c r="B155" s="95" t="s">
        <v>924</v>
      </c>
      <c r="C155" s="95" t="s">
        <v>322</v>
      </c>
      <c r="D155" s="95" t="s">
        <v>323</v>
      </c>
      <c r="E155" s="95" t="s">
        <v>519</v>
      </c>
      <c r="F155" s="95"/>
      <c r="G155" s="80">
        <v>280700</v>
      </c>
      <c r="H155" s="80">
        <v>0</v>
      </c>
      <c r="I155" s="80">
        <v>0</v>
      </c>
    </row>
    <row r="156" spans="1:9" ht="31.5" x14ac:dyDescent="0.25">
      <c r="A156" s="95" t="s">
        <v>909</v>
      </c>
      <c r="B156" s="95" t="s">
        <v>924</v>
      </c>
      <c r="C156" s="95" t="s">
        <v>322</v>
      </c>
      <c r="D156" s="95" t="s">
        <v>323</v>
      </c>
      <c r="E156" s="95" t="s">
        <v>529</v>
      </c>
      <c r="F156" s="95"/>
      <c r="G156" s="80">
        <v>280700</v>
      </c>
      <c r="H156" s="80">
        <v>0</v>
      </c>
      <c r="I156" s="80">
        <v>0</v>
      </c>
    </row>
    <row r="157" spans="1:9" ht="31.5" x14ac:dyDescent="0.25">
      <c r="A157" s="95" t="s">
        <v>910</v>
      </c>
      <c r="B157" s="95" t="s">
        <v>924</v>
      </c>
      <c r="C157" s="95" t="s">
        <v>322</v>
      </c>
      <c r="D157" s="95" t="s">
        <v>323</v>
      </c>
      <c r="E157" s="95" t="s">
        <v>531</v>
      </c>
      <c r="F157" s="95"/>
      <c r="G157" s="80">
        <v>280700</v>
      </c>
      <c r="H157" s="80">
        <v>0</v>
      </c>
      <c r="I157" s="80">
        <v>0</v>
      </c>
    </row>
    <row r="158" spans="1:9" ht="47.25" x14ac:dyDescent="0.25">
      <c r="A158" s="95" t="s">
        <v>869</v>
      </c>
      <c r="B158" s="95" t="s">
        <v>924</v>
      </c>
      <c r="C158" s="95" t="s">
        <v>322</v>
      </c>
      <c r="D158" s="95" t="s">
        <v>323</v>
      </c>
      <c r="E158" s="95" t="s">
        <v>531</v>
      </c>
      <c r="F158" s="95" t="s">
        <v>327</v>
      </c>
      <c r="G158" s="80">
        <v>280700</v>
      </c>
      <c r="H158" s="80">
        <v>0</v>
      </c>
      <c r="I158" s="80">
        <v>0</v>
      </c>
    </row>
    <row r="159" spans="1:9" ht="31.5" customHeight="1" x14ac:dyDescent="0.25">
      <c r="A159" s="95" t="s">
        <v>980</v>
      </c>
      <c r="B159" s="95" t="s">
        <v>924</v>
      </c>
      <c r="C159" s="95" t="s">
        <v>322</v>
      </c>
      <c r="D159" s="95" t="s">
        <v>323</v>
      </c>
      <c r="E159" s="95" t="s">
        <v>825</v>
      </c>
      <c r="F159" s="95"/>
      <c r="G159" s="80">
        <v>351519.62</v>
      </c>
      <c r="H159" s="80">
        <v>0</v>
      </c>
      <c r="I159" s="80">
        <v>0</v>
      </c>
    </row>
    <row r="160" spans="1:9" x14ac:dyDescent="0.25">
      <c r="A160" s="95" t="s">
        <v>914</v>
      </c>
      <c r="B160" s="95" t="s">
        <v>924</v>
      </c>
      <c r="C160" s="95" t="s">
        <v>322</v>
      </c>
      <c r="D160" s="95" t="s">
        <v>323</v>
      </c>
      <c r="E160" s="95" t="s">
        <v>827</v>
      </c>
      <c r="F160" s="95"/>
      <c r="G160" s="80">
        <v>351519.62</v>
      </c>
      <c r="H160" s="80">
        <v>0</v>
      </c>
      <c r="I160" s="80">
        <v>0</v>
      </c>
    </row>
    <row r="161" spans="1:9" x14ac:dyDescent="0.25">
      <c r="A161" s="95" t="s">
        <v>915</v>
      </c>
      <c r="B161" s="95" t="s">
        <v>924</v>
      </c>
      <c r="C161" s="95" t="s">
        <v>322</v>
      </c>
      <c r="D161" s="95" t="s">
        <v>323</v>
      </c>
      <c r="E161" s="95" t="s">
        <v>827</v>
      </c>
      <c r="F161" s="95"/>
      <c r="G161" s="80">
        <v>351519.62</v>
      </c>
      <c r="H161" s="80">
        <v>0</v>
      </c>
      <c r="I161" s="80">
        <v>0</v>
      </c>
    </row>
    <row r="162" spans="1:9" ht="110.25" x14ac:dyDescent="0.25">
      <c r="A162" s="95" t="s">
        <v>981</v>
      </c>
      <c r="B162" s="95" t="s">
        <v>924</v>
      </c>
      <c r="C162" s="95" t="s">
        <v>322</v>
      </c>
      <c r="D162" s="95" t="s">
        <v>323</v>
      </c>
      <c r="E162" s="95" t="s">
        <v>830</v>
      </c>
      <c r="F162" s="95"/>
      <c r="G162" s="80">
        <v>351519.62</v>
      </c>
      <c r="H162" s="80">
        <v>0</v>
      </c>
      <c r="I162" s="80">
        <v>0</v>
      </c>
    </row>
    <row r="163" spans="1:9" ht="47.25" x14ac:dyDescent="0.25">
      <c r="A163" s="95" t="s">
        <v>869</v>
      </c>
      <c r="B163" s="95" t="s">
        <v>924</v>
      </c>
      <c r="C163" s="95" t="s">
        <v>322</v>
      </c>
      <c r="D163" s="95" t="s">
        <v>323</v>
      </c>
      <c r="E163" s="95" t="s">
        <v>830</v>
      </c>
      <c r="F163" s="95" t="s">
        <v>327</v>
      </c>
      <c r="G163" s="80">
        <v>351519.62</v>
      </c>
      <c r="H163" s="80">
        <v>0</v>
      </c>
      <c r="I163" s="80">
        <v>0</v>
      </c>
    </row>
    <row r="164" spans="1:9" ht="31.5" x14ac:dyDescent="0.25">
      <c r="A164" s="95" t="s">
        <v>1182</v>
      </c>
      <c r="B164" s="95" t="s">
        <v>924</v>
      </c>
      <c r="C164" s="95" t="s">
        <v>322</v>
      </c>
      <c r="D164" s="95" t="s">
        <v>323</v>
      </c>
      <c r="E164" s="95" t="s">
        <v>1183</v>
      </c>
      <c r="F164" s="95"/>
      <c r="G164" s="80">
        <v>1515789.48</v>
      </c>
      <c r="H164" s="80">
        <v>0</v>
      </c>
      <c r="I164" s="80">
        <v>0</v>
      </c>
    </row>
    <row r="165" spans="1:9" x14ac:dyDescent="0.25">
      <c r="A165" s="95" t="s">
        <v>914</v>
      </c>
      <c r="B165" s="95" t="s">
        <v>924</v>
      </c>
      <c r="C165" s="95" t="s">
        <v>322</v>
      </c>
      <c r="D165" s="95" t="s">
        <v>323</v>
      </c>
      <c r="E165" s="95" t="s">
        <v>1184</v>
      </c>
      <c r="F165" s="95"/>
      <c r="G165" s="80">
        <v>1515789.48</v>
      </c>
      <c r="H165" s="80">
        <v>0</v>
      </c>
      <c r="I165" s="80">
        <v>0</v>
      </c>
    </row>
    <row r="166" spans="1:9" x14ac:dyDescent="0.25">
      <c r="A166" s="95" t="s">
        <v>915</v>
      </c>
      <c r="B166" s="95" t="s">
        <v>924</v>
      </c>
      <c r="C166" s="95" t="s">
        <v>322</v>
      </c>
      <c r="D166" s="95" t="s">
        <v>323</v>
      </c>
      <c r="E166" s="95" t="s">
        <v>1184</v>
      </c>
      <c r="F166" s="95"/>
      <c r="G166" s="80">
        <v>1515789.48</v>
      </c>
      <c r="H166" s="80">
        <v>0</v>
      </c>
      <c r="I166" s="80">
        <v>0</v>
      </c>
    </row>
    <row r="167" spans="1:9" ht="31.5" x14ac:dyDescent="0.25">
      <c r="A167" s="95" t="s">
        <v>1185</v>
      </c>
      <c r="B167" s="95" t="s">
        <v>924</v>
      </c>
      <c r="C167" s="95" t="s">
        <v>322</v>
      </c>
      <c r="D167" s="95" t="s">
        <v>323</v>
      </c>
      <c r="E167" s="95" t="s">
        <v>1186</v>
      </c>
      <c r="F167" s="95"/>
      <c r="G167" s="80">
        <v>1515789.48</v>
      </c>
      <c r="H167" s="80">
        <v>0</v>
      </c>
      <c r="I167" s="80">
        <v>0</v>
      </c>
    </row>
    <row r="168" spans="1:9" ht="47.25" x14ac:dyDescent="0.25">
      <c r="A168" s="95" t="s">
        <v>869</v>
      </c>
      <c r="B168" s="95" t="s">
        <v>924</v>
      </c>
      <c r="C168" s="95" t="s">
        <v>322</v>
      </c>
      <c r="D168" s="95" t="s">
        <v>323</v>
      </c>
      <c r="E168" s="95" t="s">
        <v>1186</v>
      </c>
      <c r="F168" s="95" t="s">
        <v>327</v>
      </c>
      <c r="G168" s="80">
        <v>1515789.48</v>
      </c>
      <c r="H168" s="80">
        <v>0</v>
      </c>
      <c r="I168" s="80">
        <v>0</v>
      </c>
    </row>
    <row r="169" spans="1:9" x14ac:dyDescent="0.25">
      <c r="A169" s="95" t="s">
        <v>935</v>
      </c>
      <c r="B169" s="95" t="s">
        <v>924</v>
      </c>
      <c r="C169" s="95" t="s">
        <v>322</v>
      </c>
      <c r="D169" s="95" t="s">
        <v>343</v>
      </c>
      <c r="E169" s="95"/>
      <c r="F169" s="95"/>
      <c r="G169" s="80">
        <v>424808015.82999998</v>
      </c>
      <c r="H169" s="80">
        <v>304645032.11000001</v>
      </c>
      <c r="I169" s="80">
        <v>331361840.13999999</v>
      </c>
    </row>
    <row r="170" spans="1:9" ht="31.5" customHeight="1" x14ac:dyDescent="0.25">
      <c r="A170" s="95" t="s">
        <v>886</v>
      </c>
      <c r="B170" s="95" t="s">
        <v>924</v>
      </c>
      <c r="C170" s="95" t="s">
        <v>322</v>
      </c>
      <c r="D170" s="95" t="s">
        <v>343</v>
      </c>
      <c r="E170" s="95" t="s">
        <v>316</v>
      </c>
      <c r="F170" s="95"/>
      <c r="G170" s="80">
        <v>420405884.25</v>
      </c>
      <c r="H170" s="80">
        <v>304645032.11000001</v>
      </c>
      <c r="I170" s="80">
        <v>331361840.13999999</v>
      </c>
    </row>
    <row r="171" spans="1:9" ht="31.5" x14ac:dyDescent="0.25">
      <c r="A171" s="95" t="s">
        <v>936</v>
      </c>
      <c r="B171" s="95" t="s">
        <v>924</v>
      </c>
      <c r="C171" s="95" t="s">
        <v>322</v>
      </c>
      <c r="D171" s="95" t="s">
        <v>343</v>
      </c>
      <c r="E171" s="95" t="s">
        <v>339</v>
      </c>
      <c r="F171" s="95"/>
      <c r="G171" s="80">
        <v>351568163.47000003</v>
      </c>
      <c r="H171" s="80">
        <v>264698784.09</v>
      </c>
      <c r="I171" s="80">
        <v>269182621.82999998</v>
      </c>
    </row>
    <row r="172" spans="1:9" ht="47.25" x14ac:dyDescent="0.25">
      <c r="A172" s="95" t="s">
        <v>937</v>
      </c>
      <c r="B172" s="95" t="s">
        <v>924</v>
      </c>
      <c r="C172" s="95" t="s">
        <v>322</v>
      </c>
      <c r="D172" s="95" t="s">
        <v>343</v>
      </c>
      <c r="E172" s="95" t="s">
        <v>341</v>
      </c>
      <c r="F172" s="95"/>
      <c r="G172" s="80">
        <v>351568163.47000003</v>
      </c>
      <c r="H172" s="80">
        <v>264698784.09</v>
      </c>
      <c r="I172" s="80">
        <v>269182621.82999998</v>
      </c>
    </row>
    <row r="173" spans="1:9" ht="31.5" x14ac:dyDescent="0.25">
      <c r="A173" s="95" t="s">
        <v>868</v>
      </c>
      <c r="B173" s="95" t="s">
        <v>924</v>
      </c>
      <c r="C173" s="95" t="s">
        <v>322</v>
      </c>
      <c r="D173" s="95" t="s">
        <v>343</v>
      </c>
      <c r="E173" s="95" t="s">
        <v>344</v>
      </c>
      <c r="F173" s="95"/>
      <c r="G173" s="80">
        <v>58526637.450000003</v>
      </c>
      <c r="H173" s="80">
        <v>7191952.4900000002</v>
      </c>
      <c r="I173" s="80">
        <v>11207070.23</v>
      </c>
    </row>
    <row r="174" spans="1:9" ht="47.25" x14ac:dyDescent="0.25">
      <c r="A174" s="95" t="s">
        <v>869</v>
      </c>
      <c r="B174" s="95" t="s">
        <v>924</v>
      </c>
      <c r="C174" s="95" t="s">
        <v>322</v>
      </c>
      <c r="D174" s="95" t="s">
        <v>343</v>
      </c>
      <c r="E174" s="95" t="s">
        <v>344</v>
      </c>
      <c r="F174" s="95" t="s">
        <v>327</v>
      </c>
      <c r="G174" s="80">
        <v>58526637.450000003</v>
      </c>
      <c r="H174" s="80">
        <v>7191952.4900000002</v>
      </c>
      <c r="I174" s="80">
        <v>11207070.23</v>
      </c>
    </row>
    <row r="175" spans="1:9" ht="47.25" x14ac:dyDescent="0.25">
      <c r="A175" s="95" t="s">
        <v>938</v>
      </c>
      <c r="B175" s="95" t="s">
        <v>924</v>
      </c>
      <c r="C175" s="95" t="s">
        <v>322</v>
      </c>
      <c r="D175" s="95" t="s">
        <v>343</v>
      </c>
      <c r="E175" s="95" t="s">
        <v>346</v>
      </c>
      <c r="F175" s="95"/>
      <c r="G175" s="80">
        <v>8945278.5999999996</v>
      </c>
      <c r="H175" s="80">
        <v>7345278.5999999996</v>
      </c>
      <c r="I175" s="80">
        <v>7345278.5999999996</v>
      </c>
    </row>
    <row r="176" spans="1:9" ht="47.25" x14ac:dyDescent="0.25">
      <c r="A176" s="95" t="s">
        <v>869</v>
      </c>
      <c r="B176" s="95" t="s">
        <v>924</v>
      </c>
      <c r="C176" s="95" t="s">
        <v>322</v>
      </c>
      <c r="D176" s="95" t="s">
        <v>343</v>
      </c>
      <c r="E176" s="95" t="s">
        <v>346</v>
      </c>
      <c r="F176" s="95" t="s">
        <v>327</v>
      </c>
      <c r="G176" s="80">
        <v>8945278.5999999996</v>
      </c>
      <c r="H176" s="80">
        <v>7345278.5999999996</v>
      </c>
      <c r="I176" s="80">
        <v>7345278.5999999996</v>
      </c>
    </row>
    <row r="177" spans="1:9" ht="31.5" x14ac:dyDescent="0.25">
      <c r="A177" s="95" t="s">
        <v>939</v>
      </c>
      <c r="B177" s="95" t="s">
        <v>924</v>
      </c>
      <c r="C177" s="95" t="s">
        <v>322</v>
      </c>
      <c r="D177" s="95" t="s">
        <v>343</v>
      </c>
      <c r="E177" s="95" t="s">
        <v>348</v>
      </c>
      <c r="F177" s="95"/>
      <c r="G177" s="80">
        <v>10614675</v>
      </c>
      <c r="H177" s="80">
        <v>666064</v>
      </c>
      <c r="I177" s="80">
        <v>666064</v>
      </c>
    </row>
    <row r="178" spans="1:9" ht="47.25" x14ac:dyDescent="0.25">
      <c r="A178" s="95" t="s">
        <v>869</v>
      </c>
      <c r="B178" s="95" t="s">
        <v>924</v>
      </c>
      <c r="C178" s="95" t="s">
        <v>322</v>
      </c>
      <c r="D178" s="95" t="s">
        <v>343</v>
      </c>
      <c r="E178" s="95" t="s">
        <v>348</v>
      </c>
      <c r="F178" s="95" t="s">
        <v>327</v>
      </c>
      <c r="G178" s="80">
        <v>10614675</v>
      </c>
      <c r="H178" s="80">
        <v>666064</v>
      </c>
      <c r="I178" s="80">
        <v>666064</v>
      </c>
    </row>
    <row r="179" spans="1:9" ht="126" x14ac:dyDescent="0.25">
      <c r="A179" s="95" t="s">
        <v>1271</v>
      </c>
      <c r="B179" s="95" t="s">
        <v>924</v>
      </c>
      <c r="C179" s="95" t="s">
        <v>322</v>
      </c>
      <c r="D179" s="95" t="s">
        <v>343</v>
      </c>
      <c r="E179" s="95" t="s">
        <v>349</v>
      </c>
      <c r="F179" s="95"/>
      <c r="G179" s="80">
        <v>25701480</v>
      </c>
      <c r="H179" s="80">
        <v>25701480</v>
      </c>
      <c r="I179" s="80">
        <v>26170200</v>
      </c>
    </row>
    <row r="180" spans="1:9" ht="47.25" x14ac:dyDescent="0.25">
      <c r="A180" s="95" t="s">
        <v>869</v>
      </c>
      <c r="B180" s="95" t="s">
        <v>924</v>
      </c>
      <c r="C180" s="95" t="s">
        <v>322</v>
      </c>
      <c r="D180" s="95" t="s">
        <v>343</v>
      </c>
      <c r="E180" s="95" t="s">
        <v>349</v>
      </c>
      <c r="F180" s="95" t="s">
        <v>327</v>
      </c>
      <c r="G180" s="80">
        <v>25701480</v>
      </c>
      <c r="H180" s="80">
        <v>25701480</v>
      </c>
      <c r="I180" s="80">
        <v>26170200</v>
      </c>
    </row>
    <row r="181" spans="1:9" ht="173.25" x14ac:dyDescent="0.25">
      <c r="A181" s="95" t="s">
        <v>940</v>
      </c>
      <c r="B181" s="95" t="s">
        <v>924</v>
      </c>
      <c r="C181" s="95" t="s">
        <v>322</v>
      </c>
      <c r="D181" s="95" t="s">
        <v>343</v>
      </c>
      <c r="E181" s="95" t="s">
        <v>351</v>
      </c>
      <c r="F181" s="95"/>
      <c r="G181" s="80">
        <v>245130864</v>
      </c>
      <c r="H181" s="80">
        <v>221492863</v>
      </c>
      <c r="I181" s="80">
        <v>221492863</v>
      </c>
    </row>
    <row r="182" spans="1:9" ht="47.25" x14ac:dyDescent="0.25">
      <c r="A182" s="95" t="s">
        <v>869</v>
      </c>
      <c r="B182" s="95" t="s">
        <v>924</v>
      </c>
      <c r="C182" s="95" t="s">
        <v>322</v>
      </c>
      <c r="D182" s="95" t="s">
        <v>343</v>
      </c>
      <c r="E182" s="95" t="s">
        <v>351</v>
      </c>
      <c r="F182" s="95" t="s">
        <v>327</v>
      </c>
      <c r="G182" s="80">
        <v>245130864</v>
      </c>
      <c r="H182" s="80">
        <v>221492863</v>
      </c>
      <c r="I182" s="80">
        <v>221492863</v>
      </c>
    </row>
    <row r="183" spans="1:9" ht="173.25" x14ac:dyDescent="0.25">
      <c r="A183" s="95" t="s">
        <v>1272</v>
      </c>
      <c r="B183" s="95" t="s">
        <v>924</v>
      </c>
      <c r="C183" s="95" t="s">
        <v>322</v>
      </c>
      <c r="D183" s="95" t="s">
        <v>343</v>
      </c>
      <c r="E183" s="95" t="s">
        <v>352</v>
      </c>
      <c r="F183" s="95"/>
      <c r="G183" s="80">
        <v>2649228.42</v>
      </c>
      <c r="H183" s="80">
        <v>2301146</v>
      </c>
      <c r="I183" s="80">
        <v>2301146</v>
      </c>
    </row>
    <row r="184" spans="1:9" ht="47.25" x14ac:dyDescent="0.25">
      <c r="A184" s="95" t="s">
        <v>869</v>
      </c>
      <c r="B184" s="95" t="s">
        <v>924</v>
      </c>
      <c r="C184" s="95" t="s">
        <v>322</v>
      </c>
      <c r="D184" s="95" t="s">
        <v>343</v>
      </c>
      <c r="E184" s="95" t="s">
        <v>352</v>
      </c>
      <c r="F184" s="95" t="s">
        <v>327</v>
      </c>
      <c r="G184" s="80">
        <v>2649228.42</v>
      </c>
      <c r="H184" s="80">
        <v>2301146</v>
      </c>
      <c r="I184" s="80">
        <v>2301146</v>
      </c>
    </row>
    <row r="185" spans="1:9" ht="31.5" x14ac:dyDescent="0.25">
      <c r="A185" s="95" t="s">
        <v>892</v>
      </c>
      <c r="B185" s="95" t="s">
        <v>924</v>
      </c>
      <c r="C185" s="95" t="s">
        <v>322</v>
      </c>
      <c r="D185" s="95" t="s">
        <v>343</v>
      </c>
      <c r="E185" s="95" t="s">
        <v>397</v>
      </c>
      <c r="F185" s="95"/>
      <c r="G185" s="80">
        <v>68837720.780000001</v>
      </c>
      <c r="H185" s="80">
        <v>39946248.020000003</v>
      </c>
      <c r="I185" s="80">
        <v>62179218.310000002</v>
      </c>
    </row>
    <row r="186" spans="1:9" ht="31.5" x14ac:dyDescent="0.25">
      <c r="A186" s="95" t="s">
        <v>893</v>
      </c>
      <c r="B186" s="95" t="s">
        <v>924</v>
      </c>
      <c r="C186" s="95" t="s">
        <v>322</v>
      </c>
      <c r="D186" s="95" t="s">
        <v>343</v>
      </c>
      <c r="E186" s="95" t="s">
        <v>399</v>
      </c>
      <c r="F186" s="95"/>
      <c r="G186" s="80">
        <v>28046322</v>
      </c>
      <c r="H186" s="80">
        <v>0</v>
      </c>
      <c r="I186" s="80">
        <v>0</v>
      </c>
    </row>
    <row r="187" spans="1:9" ht="31.5" x14ac:dyDescent="0.25">
      <c r="A187" s="95" t="s">
        <v>894</v>
      </c>
      <c r="B187" s="95" t="s">
        <v>924</v>
      </c>
      <c r="C187" s="95" t="s">
        <v>322</v>
      </c>
      <c r="D187" s="95" t="s">
        <v>343</v>
      </c>
      <c r="E187" s="95" t="s">
        <v>401</v>
      </c>
      <c r="F187" s="95"/>
      <c r="G187" s="80">
        <v>3814434.76</v>
      </c>
      <c r="H187" s="80">
        <v>0</v>
      </c>
      <c r="I187" s="80">
        <v>0</v>
      </c>
    </row>
    <row r="188" spans="1:9" ht="47.25" x14ac:dyDescent="0.25">
      <c r="A188" s="95" t="s">
        <v>869</v>
      </c>
      <c r="B188" s="95" t="s">
        <v>924</v>
      </c>
      <c r="C188" s="95" t="s">
        <v>322</v>
      </c>
      <c r="D188" s="95" t="s">
        <v>343</v>
      </c>
      <c r="E188" s="95" t="s">
        <v>401</v>
      </c>
      <c r="F188" s="95" t="s">
        <v>327</v>
      </c>
      <c r="G188" s="80">
        <v>3814434.76</v>
      </c>
      <c r="H188" s="80">
        <v>0</v>
      </c>
      <c r="I188" s="80">
        <v>0</v>
      </c>
    </row>
    <row r="189" spans="1:9" ht="31.5" x14ac:dyDescent="0.25">
      <c r="A189" s="95" t="s">
        <v>933</v>
      </c>
      <c r="B189" s="95" t="s">
        <v>924</v>
      </c>
      <c r="C189" s="95" t="s">
        <v>322</v>
      </c>
      <c r="D189" s="95" t="s">
        <v>343</v>
      </c>
      <c r="E189" s="95" t="s">
        <v>403</v>
      </c>
      <c r="F189" s="95"/>
      <c r="G189" s="80">
        <v>1558203</v>
      </c>
      <c r="H189" s="80">
        <v>0</v>
      </c>
      <c r="I189" s="80">
        <v>0</v>
      </c>
    </row>
    <row r="190" spans="1:9" ht="47.25" x14ac:dyDescent="0.25">
      <c r="A190" s="95" t="s">
        <v>869</v>
      </c>
      <c r="B190" s="95" t="s">
        <v>924</v>
      </c>
      <c r="C190" s="95" t="s">
        <v>322</v>
      </c>
      <c r="D190" s="95" t="s">
        <v>343</v>
      </c>
      <c r="E190" s="95" t="s">
        <v>403</v>
      </c>
      <c r="F190" s="95" t="s">
        <v>327</v>
      </c>
      <c r="G190" s="80">
        <v>1558203</v>
      </c>
      <c r="H190" s="80">
        <v>0</v>
      </c>
      <c r="I190" s="80">
        <v>0</v>
      </c>
    </row>
    <row r="191" spans="1:9" ht="47.25" x14ac:dyDescent="0.25">
      <c r="A191" s="95" t="s">
        <v>1490</v>
      </c>
      <c r="B191" s="95" t="s">
        <v>924</v>
      </c>
      <c r="C191" s="95" t="s">
        <v>322</v>
      </c>
      <c r="D191" s="95" t="s">
        <v>343</v>
      </c>
      <c r="E191" s="95" t="s">
        <v>1349</v>
      </c>
      <c r="F191" s="95"/>
      <c r="G191" s="80">
        <v>13473684.24</v>
      </c>
      <c r="H191" s="80">
        <v>0</v>
      </c>
      <c r="I191" s="80">
        <v>0</v>
      </c>
    </row>
    <row r="192" spans="1:9" ht="47.25" x14ac:dyDescent="0.25">
      <c r="A192" s="95" t="s">
        <v>869</v>
      </c>
      <c r="B192" s="95" t="s">
        <v>924</v>
      </c>
      <c r="C192" s="95" t="s">
        <v>322</v>
      </c>
      <c r="D192" s="95" t="s">
        <v>343</v>
      </c>
      <c r="E192" s="95" t="s">
        <v>1349</v>
      </c>
      <c r="F192" s="95" t="s">
        <v>327</v>
      </c>
      <c r="G192" s="80">
        <v>13473684.24</v>
      </c>
      <c r="H192" s="80">
        <v>0</v>
      </c>
      <c r="I192" s="80">
        <v>0</v>
      </c>
    </row>
    <row r="193" spans="1:9" ht="47.25" x14ac:dyDescent="0.25">
      <c r="A193" s="95" t="s">
        <v>1456</v>
      </c>
      <c r="B193" s="95" t="s">
        <v>924</v>
      </c>
      <c r="C193" s="95" t="s">
        <v>322</v>
      </c>
      <c r="D193" s="95" t="s">
        <v>343</v>
      </c>
      <c r="E193" s="95" t="s">
        <v>1510</v>
      </c>
      <c r="F193" s="95"/>
      <c r="G193" s="80">
        <v>9200000</v>
      </c>
      <c r="H193" s="80">
        <v>0</v>
      </c>
      <c r="I193" s="80">
        <v>0</v>
      </c>
    </row>
    <row r="194" spans="1:9" ht="47.25" x14ac:dyDescent="0.25">
      <c r="A194" s="95" t="s">
        <v>869</v>
      </c>
      <c r="B194" s="95" t="s">
        <v>924</v>
      </c>
      <c r="C194" s="95" t="s">
        <v>322</v>
      </c>
      <c r="D194" s="95" t="s">
        <v>343</v>
      </c>
      <c r="E194" s="95" t="s">
        <v>1510</v>
      </c>
      <c r="F194" s="95" t="s">
        <v>327</v>
      </c>
      <c r="G194" s="80">
        <v>9200000</v>
      </c>
      <c r="H194" s="80">
        <v>0</v>
      </c>
      <c r="I194" s="80">
        <v>0</v>
      </c>
    </row>
    <row r="195" spans="1:9" ht="47.25" x14ac:dyDescent="0.25">
      <c r="A195" s="95" t="s">
        <v>895</v>
      </c>
      <c r="B195" s="95" t="s">
        <v>924</v>
      </c>
      <c r="C195" s="95" t="s">
        <v>322</v>
      </c>
      <c r="D195" s="95" t="s">
        <v>343</v>
      </c>
      <c r="E195" s="95" t="s">
        <v>405</v>
      </c>
      <c r="F195" s="95"/>
      <c r="G195" s="80">
        <v>313993.90000000002</v>
      </c>
      <c r="H195" s="80">
        <v>0</v>
      </c>
      <c r="I195" s="80">
        <v>0</v>
      </c>
    </row>
    <row r="196" spans="1:9" ht="31.5" x14ac:dyDescent="0.25">
      <c r="A196" s="95" t="s">
        <v>941</v>
      </c>
      <c r="B196" s="95" t="s">
        <v>924</v>
      </c>
      <c r="C196" s="95" t="s">
        <v>322</v>
      </c>
      <c r="D196" s="95" t="s">
        <v>343</v>
      </c>
      <c r="E196" s="95" t="s">
        <v>407</v>
      </c>
      <c r="F196" s="95"/>
      <c r="G196" s="80">
        <v>63993.9</v>
      </c>
      <c r="H196" s="80">
        <v>0</v>
      </c>
      <c r="I196" s="80">
        <v>0</v>
      </c>
    </row>
    <row r="197" spans="1:9" ht="31.5" x14ac:dyDescent="0.25">
      <c r="A197" s="95" t="s">
        <v>877</v>
      </c>
      <c r="B197" s="95" t="s">
        <v>924</v>
      </c>
      <c r="C197" s="95" t="s">
        <v>322</v>
      </c>
      <c r="D197" s="95" t="s">
        <v>343</v>
      </c>
      <c r="E197" s="95" t="s">
        <v>407</v>
      </c>
      <c r="F197" s="95" t="s">
        <v>387</v>
      </c>
      <c r="G197" s="80">
        <v>63993.9</v>
      </c>
      <c r="H197" s="80">
        <v>0</v>
      </c>
      <c r="I197" s="80">
        <v>0</v>
      </c>
    </row>
    <row r="198" spans="1:9" ht="47.25" x14ac:dyDescent="0.25">
      <c r="A198" s="95" t="s">
        <v>942</v>
      </c>
      <c r="B198" s="95" t="s">
        <v>924</v>
      </c>
      <c r="C198" s="95" t="s">
        <v>322</v>
      </c>
      <c r="D198" s="95" t="s">
        <v>343</v>
      </c>
      <c r="E198" s="95" t="s">
        <v>409</v>
      </c>
      <c r="F198" s="95"/>
      <c r="G198" s="80">
        <v>250000</v>
      </c>
      <c r="H198" s="80">
        <v>0</v>
      </c>
      <c r="I198" s="80">
        <v>0</v>
      </c>
    </row>
    <row r="199" spans="1:9" ht="47.25" x14ac:dyDescent="0.25">
      <c r="A199" s="95" t="s">
        <v>869</v>
      </c>
      <c r="B199" s="95" t="s">
        <v>924</v>
      </c>
      <c r="C199" s="95" t="s">
        <v>322</v>
      </c>
      <c r="D199" s="95" t="s">
        <v>343</v>
      </c>
      <c r="E199" s="95" t="s">
        <v>409</v>
      </c>
      <c r="F199" s="95" t="s">
        <v>327</v>
      </c>
      <c r="G199" s="80">
        <v>250000</v>
      </c>
      <c r="H199" s="80">
        <v>0</v>
      </c>
      <c r="I199" s="80">
        <v>0</v>
      </c>
    </row>
    <row r="200" spans="1:9" ht="47.25" x14ac:dyDescent="0.25">
      <c r="A200" s="95" t="s">
        <v>943</v>
      </c>
      <c r="B200" s="95" t="s">
        <v>924</v>
      </c>
      <c r="C200" s="95" t="s">
        <v>322</v>
      </c>
      <c r="D200" s="95" t="s">
        <v>343</v>
      </c>
      <c r="E200" s="95" t="s">
        <v>416</v>
      </c>
      <c r="F200" s="95"/>
      <c r="G200" s="80">
        <v>40477404.880000003</v>
      </c>
      <c r="H200" s="80">
        <v>39946248.020000003</v>
      </c>
      <c r="I200" s="80">
        <v>41068230.869999997</v>
      </c>
    </row>
    <row r="201" spans="1:9" ht="47.25" x14ac:dyDescent="0.25">
      <c r="A201" s="95" t="s">
        <v>944</v>
      </c>
      <c r="B201" s="95" t="s">
        <v>924</v>
      </c>
      <c r="C201" s="95" t="s">
        <v>322</v>
      </c>
      <c r="D201" s="95" t="s">
        <v>343</v>
      </c>
      <c r="E201" s="95" t="s">
        <v>418</v>
      </c>
      <c r="F201" s="95"/>
      <c r="G201" s="80">
        <v>1324289.1200000001</v>
      </c>
      <c r="H201" s="80">
        <v>0</v>
      </c>
      <c r="I201" s="80">
        <v>0</v>
      </c>
    </row>
    <row r="202" spans="1:9" ht="47.25" x14ac:dyDescent="0.25">
      <c r="A202" s="95" t="s">
        <v>869</v>
      </c>
      <c r="B202" s="95" t="s">
        <v>924</v>
      </c>
      <c r="C202" s="95" t="s">
        <v>322</v>
      </c>
      <c r="D202" s="95" t="s">
        <v>343</v>
      </c>
      <c r="E202" s="95" t="s">
        <v>418</v>
      </c>
      <c r="F202" s="95" t="s">
        <v>327</v>
      </c>
      <c r="G202" s="80">
        <v>1324289.1200000001</v>
      </c>
      <c r="H202" s="80">
        <v>0</v>
      </c>
      <c r="I202" s="80">
        <v>0</v>
      </c>
    </row>
    <row r="203" spans="1:9" ht="126" x14ac:dyDescent="0.25">
      <c r="A203" s="95" t="s">
        <v>1273</v>
      </c>
      <c r="B203" s="95" t="s">
        <v>924</v>
      </c>
      <c r="C203" s="95" t="s">
        <v>322</v>
      </c>
      <c r="D203" s="95" t="s">
        <v>343</v>
      </c>
      <c r="E203" s="95" t="s">
        <v>419</v>
      </c>
      <c r="F203" s="95"/>
      <c r="G203" s="80">
        <v>38409619.340000004</v>
      </c>
      <c r="H203" s="80">
        <v>39946248.020000003</v>
      </c>
      <c r="I203" s="80">
        <v>41068230.869999997</v>
      </c>
    </row>
    <row r="204" spans="1:9" ht="47.25" x14ac:dyDescent="0.25">
      <c r="A204" s="95" t="s">
        <v>869</v>
      </c>
      <c r="B204" s="95" t="s">
        <v>924</v>
      </c>
      <c r="C204" s="95" t="s">
        <v>322</v>
      </c>
      <c r="D204" s="95" t="s">
        <v>343</v>
      </c>
      <c r="E204" s="95" t="s">
        <v>419</v>
      </c>
      <c r="F204" s="95" t="s">
        <v>327</v>
      </c>
      <c r="G204" s="80">
        <v>38409619.340000004</v>
      </c>
      <c r="H204" s="80">
        <v>39946248.020000003</v>
      </c>
      <c r="I204" s="80">
        <v>41068230.869999997</v>
      </c>
    </row>
    <row r="205" spans="1:9" ht="63" x14ac:dyDescent="0.25">
      <c r="A205" s="95" t="s">
        <v>1436</v>
      </c>
      <c r="B205" s="95" t="s">
        <v>924</v>
      </c>
      <c r="C205" s="95" t="s">
        <v>322</v>
      </c>
      <c r="D205" s="95" t="s">
        <v>343</v>
      </c>
      <c r="E205" s="95" t="s">
        <v>1396</v>
      </c>
      <c r="F205" s="95"/>
      <c r="G205" s="80">
        <v>743496.42</v>
      </c>
      <c r="H205" s="80">
        <v>0</v>
      </c>
      <c r="I205" s="80">
        <v>0</v>
      </c>
    </row>
    <row r="206" spans="1:9" ht="47.25" x14ac:dyDescent="0.25">
      <c r="A206" s="95" t="s">
        <v>869</v>
      </c>
      <c r="B206" s="95" t="s">
        <v>924</v>
      </c>
      <c r="C206" s="95" t="s">
        <v>322</v>
      </c>
      <c r="D206" s="95" t="s">
        <v>343</v>
      </c>
      <c r="E206" s="95" t="s">
        <v>1396</v>
      </c>
      <c r="F206" s="95" t="s">
        <v>327</v>
      </c>
      <c r="G206" s="80">
        <v>743496.42</v>
      </c>
      <c r="H206" s="80">
        <v>0</v>
      </c>
      <c r="I206" s="80">
        <v>0</v>
      </c>
    </row>
    <row r="207" spans="1:9" x14ac:dyDescent="0.25">
      <c r="A207" s="95" t="s">
        <v>1187</v>
      </c>
      <c r="B207" s="95" t="s">
        <v>924</v>
      </c>
      <c r="C207" s="95" t="s">
        <v>322</v>
      </c>
      <c r="D207" s="95" t="s">
        <v>343</v>
      </c>
      <c r="E207" s="95" t="s">
        <v>1188</v>
      </c>
      <c r="F207" s="95"/>
      <c r="G207" s="80">
        <v>0</v>
      </c>
      <c r="H207" s="80">
        <v>0</v>
      </c>
      <c r="I207" s="80">
        <v>21110987.440000001</v>
      </c>
    </row>
    <row r="208" spans="1:9" x14ac:dyDescent="0.25">
      <c r="A208" s="95" t="s">
        <v>1189</v>
      </c>
      <c r="B208" s="95" t="s">
        <v>924</v>
      </c>
      <c r="C208" s="95" t="s">
        <v>322</v>
      </c>
      <c r="D208" s="95" t="s">
        <v>343</v>
      </c>
      <c r="E208" s="95" t="s">
        <v>1190</v>
      </c>
      <c r="F208" s="95"/>
      <c r="G208" s="80">
        <v>0</v>
      </c>
      <c r="H208" s="80">
        <v>0</v>
      </c>
      <c r="I208" s="80">
        <v>21110987.440000001</v>
      </c>
    </row>
    <row r="209" spans="1:9" ht="47.25" x14ac:dyDescent="0.25">
      <c r="A209" s="95" t="s">
        <v>869</v>
      </c>
      <c r="B209" s="95" t="s">
        <v>924</v>
      </c>
      <c r="C209" s="95" t="s">
        <v>322</v>
      </c>
      <c r="D209" s="95" t="s">
        <v>343</v>
      </c>
      <c r="E209" s="95" t="s">
        <v>1190</v>
      </c>
      <c r="F209" s="95" t="s">
        <v>327</v>
      </c>
      <c r="G209" s="80">
        <v>0</v>
      </c>
      <c r="H209" s="80">
        <v>0</v>
      </c>
      <c r="I209" s="80">
        <v>21110987.440000001</v>
      </c>
    </row>
    <row r="210" spans="1:9" ht="47.25" x14ac:dyDescent="0.25">
      <c r="A210" s="95" t="s">
        <v>907</v>
      </c>
      <c r="B210" s="95" t="s">
        <v>924</v>
      </c>
      <c r="C210" s="95" t="s">
        <v>322</v>
      </c>
      <c r="D210" s="95" t="s">
        <v>343</v>
      </c>
      <c r="E210" s="95" t="s">
        <v>517</v>
      </c>
      <c r="F210" s="95"/>
      <c r="G210" s="80">
        <v>243200</v>
      </c>
      <c r="H210" s="80">
        <v>0</v>
      </c>
      <c r="I210" s="80">
        <v>0</v>
      </c>
    </row>
    <row r="211" spans="1:9" ht="31.5" x14ac:dyDescent="0.25">
      <c r="A211" s="95" t="s">
        <v>908</v>
      </c>
      <c r="B211" s="95" t="s">
        <v>924</v>
      </c>
      <c r="C211" s="95" t="s">
        <v>322</v>
      </c>
      <c r="D211" s="95" t="s">
        <v>343</v>
      </c>
      <c r="E211" s="95" t="s">
        <v>519</v>
      </c>
      <c r="F211" s="95"/>
      <c r="G211" s="80">
        <v>243200</v>
      </c>
      <c r="H211" s="80">
        <v>0</v>
      </c>
      <c r="I211" s="80">
        <v>0</v>
      </c>
    </row>
    <row r="212" spans="1:9" ht="31.5" x14ac:dyDescent="0.25">
      <c r="A212" s="95" t="s">
        <v>909</v>
      </c>
      <c r="B212" s="95" t="s">
        <v>924</v>
      </c>
      <c r="C212" s="95" t="s">
        <v>322</v>
      </c>
      <c r="D212" s="95" t="s">
        <v>343</v>
      </c>
      <c r="E212" s="95" t="s">
        <v>529</v>
      </c>
      <c r="F212" s="95"/>
      <c r="G212" s="80">
        <v>243200</v>
      </c>
      <c r="H212" s="80">
        <v>0</v>
      </c>
      <c r="I212" s="80">
        <v>0</v>
      </c>
    </row>
    <row r="213" spans="1:9" ht="31.5" x14ac:dyDescent="0.25">
      <c r="A213" s="95" t="s">
        <v>910</v>
      </c>
      <c r="B213" s="95" t="s">
        <v>924</v>
      </c>
      <c r="C213" s="95" t="s">
        <v>322</v>
      </c>
      <c r="D213" s="95" t="s">
        <v>343</v>
      </c>
      <c r="E213" s="95" t="s">
        <v>531</v>
      </c>
      <c r="F213" s="95"/>
      <c r="G213" s="80">
        <v>243200</v>
      </c>
      <c r="H213" s="80">
        <v>0</v>
      </c>
      <c r="I213" s="80">
        <v>0</v>
      </c>
    </row>
    <row r="214" spans="1:9" ht="47.25" x14ac:dyDescent="0.25">
      <c r="A214" s="95" t="s">
        <v>869</v>
      </c>
      <c r="B214" s="95" t="s">
        <v>924</v>
      </c>
      <c r="C214" s="95" t="s">
        <v>322</v>
      </c>
      <c r="D214" s="95" t="s">
        <v>343</v>
      </c>
      <c r="E214" s="95" t="s">
        <v>531</v>
      </c>
      <c r="F214" s="95" t="s">
        <v>327</v>
      </c>
      <c r="G214" s="80">
        <v>243200</v>
      </c>
      <c r="H214" s="80">
        <v>0</v>
      </c>
      <c r="I214" s="80">
        <v>0</v>
      </c>
    </row>
    <row r="215" spans="1:9" ht="63" x14ac:dyDescent="0.25">
      <c r="A215" s="95" t="s">
        <v>911</v>
      </c>
      <c r="B215" s="95" t="s">
        <v>924</v>
      </c>
      <c r="C215" s="95" t="s">
        <v>322</v>
      </c>
      <c r="D215" s="95" t="s">
        <v>343</v>
      </c>
      <c r="E215" s="95" t="s">
        <v>641</v>
      </c>
      <c r="F215" s="95"/>
      <c r="G215" s="80">
        <v>2000000</v>
      </c>
      <c r="H215" s="80">
        <v>0</v>
      </c>
      <c r="I215" s="80">
        <v>0</v>
      </c>
    </row>
    <row r="216" spans="1:9" ht="63" x14ac:dyDescent="0.25">
      <c r="A216" s="95" t="s">
        <v>912</v>
      </c>
      <c r="B216" s="95" t="s">
        <v>924</v>
      </c>
      <c r="C216" s="95" t="s">
        <v>322</v>
      </c>
      <c r="D216" s="95" t="s">
        <v>343</v>
      </c>
      <c r="E216" s="95" t="s">
        <v>641</v>
      </c>
      <c r="F216" s="95"/>
      <c r="G216" s="80">
        <v>2000000</v>
      </c>
      <c r="H216" s="80">
        <v>0</v>
      </c>
      <c r="I216" s="80">
        <v>0</v>
      </c>
    </row>
    <row r="217" spans="1:9" ht="31.5" x14ac:dyDescent="0.25">
      <c r="A217" s="95" t="s">
        <v>913</v>
      </c>
      <c r="B217" s="95" t="s">
        <v>924</v>
      </c>
      <c r="C217" s="95" t="s">
        <v>322</v>
      </c>
      <c r="D217" s="95" t="s">
        <v>343</v>
      </c>
      <c r="E217" s="95" t="s">
        <v>644</v>
      </c>
      <c r="F217" s="95"/>
      <c r="G217" s="80">
        <v>2000000</v>
      </c>
      <c r="H217" s="80">
        <v>0</v>
      </c>
      <c r="I217" s="80">
        <v>0</v>
      </c>
    </row>
    <row r="218" spans="1:9" ht="47.25" x14ac:dyDescent="0.25">
      <c r="A218" s="95" t="s">
        <v>934</v>
      </c>
      <c r="B218" s="95" t="s">
        <v>924</v>
      </c>
      <c r="C218" s="95" t="s">
        <v>322</v>
      </c>
      <c r="D218" s="95" t="s">
        <v>343</v>
      </c>
      <c r="E218" s="95" t="s">
        <v>646</v>
      </c>
      <c r="F218" s="95"/>
      <c r="G218" s="80">
        <v>2000000</v>
      </c>
      <c r="H218" s="80">
        <v>0</v>
      </c>
      <c r="I218" s="80">
        <v>0</v>
      </c>
    </row>
    <row r="219" spans="1:9" ht="47.25" x14ac:dyDescent="0.25">
      <c r="A219" s="95" t="s">
        <v>869</v>
      </c>
      <c r="B219" s="95" t="s">
        <v>924</v>
      </c>
      <c r="C219" s="95" t="s">
        <v>322</v>
      </c>
      <c r="D219" s="95" t="s">
        <v>343</v>
      </c>
      <c r="E219" s="95" t="s">
        <v>646</v>
      </c>
      <c r="F219" s="95" t="s">
        <v>327</v>
      </c>
      <c r="G219" s="80">
        <v>2000000</v>
      </c>
      <c r="H219" s="80">
        <v>0</v>
      </c>
      <c r="I219" s="80">
        <v>0</v>
      </c>
    </row>
    <row r="220" spans="1:9" ht="31.5" x14ac:dyDescent="0.25">
      <c r="A220" s="95" t="s">
        <v>1182</v>
      </c>
      <c r="B220" s="95" t="s">
        <v>924</v>
      </c>
      <c r="C220" s="95" t="s">
        <v>322</v>
      </c>
      <c r="D220" s="95" t="s">
        <v>343</v>
      </c>
      <c r="E220" s="95" t="s">
        <v>1183</v>
      </c>
      <c r="F220" s="95"/>
      <c r="G220" s="80">
        <v>2052631.58</v>
      </c>
      <c r="H220" s="80">
        <v>0</v>
      </c>
      <c r="I220" s="80">
        <v>0</v>
      </c>
    </row>
    <row r="221" spans="1:9" x14ac:dyDescent="0.25">
      <c r="A221" s="95" t="s">
        <v>914</v>
      </c>
      <c r="B221" s="95" t="s">
        <v>924</v>
      </c>
      <c r="C221" s="95" t="s">
        <v>322</v>
      </c>
      <c r="D221" s="95" t="s">
        <v>343</v>
      </c>
      <c r="E221" s="95" t="s">
        <v>1184</v>
      </c>
      <c r="F221" s="95"/>
      <c r="G221" s="80">
        <v>2052631.58</v>
      </c>
      <c r="H221" s="80">
        <v>0</v>
      </c>
      <c r="I221" s="80">
        <v>0</v>
      </c>
    </row>
    <row r="222" spans="1:9" x14ac:dyDescent="0.25">
      <c r="A222" s="95" t="s">
        <v>915</v>
      </c>
      <c r="B222" s="95" t="s">
        <v>924</v>
      </c>
      <c r="C222" s="95" t="s">
        <v>322</v>
      </c>
      <c r="D222" s="95" t="s">
        <v>343</v>
      </c>
      <c r="E222" s="95" t="s">
        <v>1184</v>
      </c>
      <c r="F222" s="95"/>
      <c r="G222" s="80">
        <v>2052631.58</v>
      </c>
      <c r="H222" s="80">
        <v>0</v>
      </c>
      <c r="I222" s="80">
        <v>0</v>
      </c>
    </row>
    <row r="223" spans="1:9" ht="31.5" x14ac:dyDescent="0.25">
      <c r="A223" s="95" t="s">
        <v>1185</v>
      </c>
      <c r="B223" s="95" t="s">
        <v>924</v>
      </c>
      <c r="C223" s="95" t="s">
        <v>322</v>
      </c>
      <c r="D223" s="95" t="s">
        <v>343</v>
      </c>
      <c r="E223" s="95" t="s">
        <v>1186</v>
      </c>
      <c r="F223" s="95"/>
      <c r="G223" s="80">
        <v>2052631.58</v>
      </c>
      <c r="H223" s="80">
        <v>0</v>
      </c>
      <c r="I223" s="80">
        <v>0</v>
      </c>
    </row>
    <row r="224" spans="1:9" ht="47.25" x14ac:dyDescent="0.25">
      <c r="A224" s="95" t="s">
        <v>869</v>
      </c>
      <c r="B224" s="95" t="s">
        <v>924</v>
      </c>
      <c r="C224" s="95" t="s">
        <v>322</v>
      </c>
      <c r="D224" s="95" t="s">
        <v>343</v>
      </c>
      <c r="E224" s="95" t="s">
        <v>1186</v>
      </c>
      <c r="F224" s="95" t="s">
        <v>327</v>
      </c>
      <c r="G224" s="80">
        <v>2052631.58</v>
      </c>
      <c r="H224" s="80">
        <v>0</v>
      </c>
      <c r="I224" s="80">
        <v>0</v>
      </c>
    </row>
    <row r="225" spans="1:9" ht="31.5" x14ac:dyDescent="0.25">
      <c r="A225" s="95" t="s">
        <v>922</v>
      </c>
      <c r="B225" s="95" t="s">
        <v>924</v>
      </c>
      <c r="C225" s="95" t="s">
        <v>322</v>
      </c>
      <c r="D225" s="95" t="s">
        <v>343</v>
      </c>
      <c r="E225" s="95" t="s">
        <v>851</v>
      </c>
      <c r="F225" s="95"/>
      <c r="G225" s="80">
        <v>106300</v>
      </c>
      <c r="H225" s="80">
        <v>0</v>
      </c>
      <c r="I225" s="80">
        <v>0</v>
      </c>
    </row>
    <row r="226" spans="1:9" x14ac:dyDescent="0.25">
      <c r="A226" s="95" t="s">
        <v>914</v>
      </c>
      <c r="B226" s="95" t="s">
        <v>924</v>
      </c>
      <c r="C226" s="95" t="s">
        <v>322</v>
      </c>
      <c r="D226" s="95" t="s">
        <v>343</v>
      </c>
      <c r="E226" s="95" t="s">
        <v>852</v>
      </c>
      <c r="F226" s="95"/>
      <c r="G226" s="80">
        <v>106300</v>
      </c>
      <c r="H226" s="80">
        <v>0</v>
      </c>
      <c r="I226" s="80">
        <v>0</v>
      </c>
    </row>
    <row r="227" spans="1:9" x14ac:dyDescent="0.25">
      <c r="A227" s="95" t="s">
        <v>915</v>
      </c>
      <c r="B227" s="95" t="s">
        <v>924</v>
      </c>
      <c r="C227" s="95" t="s">
        <v>322</v>
      </c>
      <c r="D227" s="95" t="s">
        <v>343</v>
      </c>
      <c r="E227" s="95" t="s">
        <v>852</v>
      </c>
      <c r="F227" s="95"/>
      <c r="G227" s="80">
        <v>106300</v>
      </c>
      <c r="H227" s="80">
        <v>0</v>
      </c>
      <c r="I227" s="80">
        <v>0</v>
      </c>
    </row>
    <row r="228" spans="1:9" ht="47.25" x14ac:dyDescent="0.25">
      <c r="A228" s="95" t="s">
        <v>1275</v>
      </c>
      <c r="B228" s="95" t="s">
        <v>924</v>
      </c>
      <c r="C228" s="95" t="s">
        <v>322</v>
      </c>
      <c r="D228" s="95" t="s">
        <v>343</v>
      </c>
      <c r="E228" s="95" t="s">
        <v>1269</v>
      </c>
      <c r="F228" s="95"/>
      <c r="G228" s="80">
        <v>106300</v>
      </c>
      <c r="H228" s="80">
        <v>0</v>
      </c>
      <c r="I228" s="80">
        <v>0</v>
      </c>
    </row>
    <row r="229" spans="1:9" ht="47.25" x14ac:dyDescent="0.25">
      <c r="A229" s="95" t="s">
        <v>869</v>
      </c>
      <c r="B229" s="95" t="s">
        <v>924</v>
      </c>
      <c r="C229" s="95" t="s">
        <v>322</v>
      </c>
      <c r="D229" s="95" t="s">
        <v>343</v>
      </c>
      <c r="E229" s="95" t="s">
        <v>1269</v>
      </c>
      <c r="F229" s="95" t="s">
        <v>327</v>
      </c>
      <c r="G229" s="80">
        <v>106300</v>
      </c>
      <c r="H229" s="80">
        <v>0</v>
      </c>
      <c r="I229" s="80">
        <v>0</v>
      </c>
    </row>
    <row r="230" spans="1:9" x14ac:dyDescent="0.25">
      <c r="A230" s="95" t="s">
        <v>885</v>
      </c>
      <c r="B230" s="95" t="s">
        <v>924</v>
      </c>
      <c r="C230" s="95" t="s">
        <v>322</v>
      </c>
      <c r="D230" s="95" t="s">
        <v>358</v>
      </c>
      <c r="E230" s="95"/>
      <c r="F230" s="95"/>
      <c r="G230" s="80">
        <v>26167066.780000001</v>
      </c>
      <c r="H230" s="80">
        <v>16714163.74</v>
      </c>
      <c r="I230" s="80">
        <v>16887558.129999999</v>
      </c>
    </row>
    <row r="231" spans="1:9" ht="31.5" customHeight="1" x14ac:dyDescent="0.25">
      <c r="A231" s="95" t="s">
        <v>886</v>
      </c>
      <c r="B231" s="95" t="s">
        <v>924</v>
      </c>
      <c r="C231" s="95" t="s">
        <v>322</v>
      </c>
      <c r="D231" s="95" t="s">
        <v>358</v>
      </c>
      <c r="E231" s="95" t="s">
        <v>316</v>
      </c>
      <c r="F231" s="95"/>
      <c r="G231" s="80">
        <v>26144266.780000001</v>
      </c>
      <c r="H231" s="80">
        <v>16714163.74</v>
      </c>
      <c r="I231" s="80">
        <v>16887558.129999999</v>
      </c>
    </row>
    <row r="232" spans="1:9" ht="31.5" customHeight="1" x14ac:dyDescent="0.25">
      <c r="A232" s="95" t="s">
        <v>887</v>
      </c>
      <c r="B232" s="95" t="s">
        <v>924</v>
      </c>
      <c r="C232" s="95" t="s">
        <v>322</v>
      </c>
      <c r="D232" s="95" t="s">
        <v>358</v>
      </c>
      <c r="E232" s="95" t="s">
        <v>354</v>
      </c>
      <c r="F232" s="95"/>
      <c r="G232" s="80">
        <v>23036394.98</v>
      </c>
      <c r="H232" s="80">
        <v>16714163.74</v>
      </c>
      <c r="I232" s="80">
        <v>16887558.129999999</v>
      </c>
    </row>
    <row r="233" spans="1:9" ht="47.25" x14ac:dyDescent="0.25">
      <c r="A233" s="95" t="s">
        <v>888</v>
      </c>
      <c r="B233" s="95" t="s">
        <v>924</v>
      </c>
      <c r="C233" s="95" t="s">
        <v>322</v>
      </c>
      <c r="D233" s="95" t="s">
        <v>358</v>
      </c>
      <c r="E233" s="95" t="s">
        <v>356</v>
      </c>
      <c r="F233" s="95"/>
      <c r="G233" s="80">
        <v>19237735.93</v>
      </c>
      <c r="H233" s="80">
        <v>16714163.74</v>
      </c>
      <c r="I233" s="80">
        <v>16887558.129999999</v>
      </c>
    </row>
    <row r="234" spans="1:9" ht="31.5" x14ac:dyDescent="0.25">
      <c r="A234" s="95" t="s">
        <v>868</v>
      </c>
      <c r="B234" s="95" t="s">
        <v>924</v>
      </c>
      <c r="C234" s="95" t="s">
        <v>322</v>
      </c>
      <c r="D234" s="95" t="s">
        <v>358</v>
      </c>
      <c r="E234" s="95" t="s">
        <v>359</v>
      </c>
      <c r="F234" s="95"/>
      <c r="G234" s="80">
        <v>2094721.15</v>
      </c>
      <c r="H234" s="80">
        <v>324440.42</v>
      </c>
      <c r="I234" s="80">
        <v>497834.81</v>
      </c>
    </row>
    <row r="235" spans="1:9" ht="47.25" x14ac:dyDescent="0.25">
      <c r="A235" s="95" t="s">
        <v>869</v>
      </c>
      <c r="B235" s="95" t="s">
        <v>924</v>
      </c>
      <c r="C235" s="95" t="s">
        <v>322</v>
      </c>
      <c r="D235" s="95" t="s">
        <v>358</v>
      </c>
      <c r="E235" s="95" t="s">
        <v>359</v>
      </c>
      <c r="F235" s="95" t="s">
        <v>327</v>
      </c>
      <c r="G235" s="80">
        <v>2094721.15</v>
      </c>
      <c r="H235" s="80">
        <v>324440.42</v>
      </c>
      <c r="I235" s="80">
        <v>497834.81</v>
      </c>
    </row>
    <row r="236" spans="1:9" ht="47.25" x14ac:dyDescent="0.25">
      <c r="A236" s="95" t="s">
        <v>945</v>
      </c>
      <c r="B236" s="95" t="s">
        <v>924</v>
      </c>
      <c r="C236" s="95" t="s">
        <v>322</v>
      </c>
      <c r="D236" s="95" t="s">
        <v>358</v>
      </c>
      <c r="E236" s="95" t="s">
        <v>361</v>
      </c>
      <c r="F236" s="95"/>
      <c r="G236" s="80">
        <v>12163117.98</v>
      </c>
      <c r="H236" s="80">
        <v>16389723.32</v>
      </c>
      <c r="I236" s="80">
        <v>16389723.32</v>
      </c>
    </row>
    <row r="237" spans="1:9" ht="47.25" x14ac:dyDescent="0.25">
      <c r="A237" s="95" t="s">
        <v>869</v>
      </c>
      <c r="B237" s="95" t="s">
        <v>924</v>
      </c>
      <c r="C237" s="95" t="s">
        <v>322</v>
      </c>
      <c r="D237" s="95" t="s">
        <v>358</v>
      </c>
      <c r="E237" s="95" t="s">
        <v>361</v>
      </c>
      <c r="F237" s="95" t="s">
        <v>327</v>
      </c>
      <c r="G237" s="80">
        <v>12163117.98</v>
      </c>
      <c r="H237" s="80">
        <v>16389723.32</v>
      </c>
      <c r="I237" s="80">
        <v>16389723.32</v>
      </c>
    </row>
    <row r="238" spans="1:9" ht="47.25" x14ac:dyDescent="0.25">
      <c r="A238" s="95" t="s">
        <v>1491</v>
      </c>
      <c r="B238" s="95" t="s">
        <v>924</v>
      </c>
      <c r="C238" s="95" t="s">
        <v>322</v>
      </c>
      <c r="D238" s="95" t="s">
        <v>358</v>
      </c>
      <c r="E238" s="95" t="s">
        <v>1473</v>
      </c>
      <c r="F238" s="95"/>
      <c r="G238" s="80">
        <v>4884391.04</v>
      </c>
      <c r="H238" s="80">
        <v>0</v>
      </c>
      <c r="I238" s="80">
        <v>0</v>
      </c>
    </row>
    <row r="239" spans="1:9" ht="47.25" x14ac:dyDescent="0.25">
      <c r="A239" s="95" t="s">
        <v>869</v>
      </c>
      <c r="B239" s="95" t="s">
        <v>924</v>
      </c>
      <c r="C239" s="95" t="s">
        <v>322</v>
      </c>
      <c r="D239" s="95" t="s">
        <v>358</v>
      </c>
      <c r="E239" s="95" t="s">
        <v>1473</v>
      </c>
      <c r="F239" s="95" t="s">
        <v>327</v>
      </c>
      <c r="G239" s="80">
        <v>4884391.04</v>
      </c>
      <c r="H239" s="80">
        <v>0</v>
      </c>
      <c r="I239" s="80">
        <v>0</v>
      </c>
    </row>
    <row r="240" spans="1:9" ht="47.25" x14ac:dyDescent="0.25">
      <c r="A240" s="95" t="s">
        <v>1491</v>
      </c>
      <c r="B240" s="95" t="s">
        <v>924</v>
      </c>
      <c r="C240" s="95" t="s">
        <v>322</v>
      </c>
      <c r="D240" s="95" t="s">
        <v>358</v>
      </c>
      <c r="E240" s="95" t="s">
        <v>1474</v>
      </c>
      <c r="F240" s="95"/>
      <c r="G240" s="80">
        <v>95505.76</v>
      </c>
      <c r="H240" s="80">
        <v>0</v>
      </c>
      <c r="I240" s="80">
        <v>0</v>
      </c>
    </row>
    <row r="241" spans="1:9" ht="47.25" x14ac:dyDescent="0.25">
      <c r="A241" s="95" t="s">
        <v>869</v>
      </c>
      <c r="B241" s="95" t="s">
        <v>924</v>
      </c>
      <c r="C241" s="95" t="s">
        <v>322</v>
      </c>
      <c r="D241" s="95" t="s">
        <v>358</v>
      </c>
      <c r="E241" s="95" t="s">
        <v>1474</v>
      </c>
      <c r="F241" s="95" t="s">
        <v>327</v>
      </c>
      <c r="G241" s="80">
        <v>70605.759999999995</v>
      </c>
      <c r="H241" s="80">
        <v>0</v>
      </c>
      <c r="I241" s="80">
        <v>0</v>
      </c>
    </row>
    <row r="242" spans="1:9" x14ac:dyDescent="0.25">
      <c r="A242" s="95" t="s">
        <v>921</v>
      </c>
      <c r="B242" s="95" t="s">
        <v>924</v>
      </c>
      <c r="C242" s="95" t="s">
        <v>322</v>
      </c>
      <c r="D242" s="95" t="s">
        <v>358</v>
      </c>
      <c r="E242" s="95" t="s">
        <v>1474</v>
      </c>
      <c r="F242" s="95" t="s">
        <v>395</v>
      </c>
      <c r="G242" s="80">
        <v>24900</v>
      </c>
      <c r="H242" s="80">
        <v>0</v>
      </c>
      <c r="I242" s="80">
        <v>0</v>
      </c>
    </row>
    <row r="243" spans="1:9" ht="63" x14ac:dyDescent="0.25">
      <c r="A243" s="95" t="s">
        <v>890</v>
      </c>
      <c r="B243" s="95" t="s">
        <v>924</v>
      </c>
      <c r="C243" s="95" t="s">
        <v>322</v>
      </c>
      <c r="D243" s="95" t="s">
        <v>358</v>
      </c>
      <c r="E243" s="95" t="s">
        <v>369</v>
      </c>
      <c r="F243" s="95"/>
      <c r="G243" s="80">
        <v>3798659.05</v>
      </c>
      <c r="H243" s="80">
        <v>0</v>
      </c>
      <c r="I243" s="80">
        <v>0</v>
      </c>
    </row>
    <row r="244" spans="1:9" ht="78.75" x14ac:dyDescent="0.25">
      <c r="A244" s="95" t="s">
        <v>946</v>
      </c>
      <c r="B244" s="95" t="s">
        <v>924</v>
      </c>
      <c r="C244" s="95" t="s">
        <v>322</v>
      </c>
      <c r="D244" s="95" t="s">
        <v>358</v>
      </c>
      <c r="E244" s="95" t="s">
        <v>371</v>
      </c>
      <c r="F244" s="95"/>
      <c r="G244" s="80">
        <v>3798659.05</v>
      </c>
      <c r="H244" s="80">
        <v>0</v>
      </c>
      <c r="I244" s="80">
        <v>0</v>
      </c>
    </row>
    <row r="245" spans="1:9" ht="47.25" x14ac:dyDescent="0.25">
      <c r="A245" s="95" t="s">
        <v>869</v>
      </c>
      <c r="B245" s="95" t="s">
        <v>924</v>
      </c>
      <c r="C245" s="95" t="s">
        <v>322</v>
      </c>
      <c r="D245" s="95" t="s">
        <v>358</v>
      </c>
      <c r="E245" s="95" t="s">
        <v>371</v>
      </c>
      <c r="F245" s="95" t="s">
        <v>327</v>
      </c>
      <c r="G245" s="80">
        <v>3798659.05</v>
      </c>
      <c r="H245" s="80">
        <v>0</v>
      </c>
      <c r="I245" s="80">
        <v>0</v>
      </c>
    </row>
    <row r="246" spans="1:9" ht="31.5" x14ac:dyDescent="0.25">
      <c r="A246" s="95" t="s">
        <v>892</v>
      </c>
      <c r="B246" s="95" t="s">
        <v>924</v>
      </c>
      <c r="C246" s="95" t="s">
        <v>322</v>
      </c>
      <c r="D246" s="95" t="s">
        <v>358</v>
      </c>
      <c r="E246" s="95" t="s">
        <v>397</v>
      </c>
      <c r="F246" s="95"/>
      <c r="G246" s="80">
        <v>3107871.8</v>
      </c>
      <c r="H246" s="80">
        <v>0</v>
      </c>
      <c r="I246" s="80">
        <v>0</v>
      </c>
    </row>
    <row r="247" spans="1:9" ht="31.5" x14ac:dyDescent="0.25">
      <c r="A247" s="95" t="s">
        <v>893</v>
      </c>
      <c r="B247" s="95" t="s">
        <v>924</v>
      </c>
      <c r="C247" s="95" t="s">
        <v>322</v>
      </c>
      <c r="D247" s="95" t="s">
        <v>358</v>
      </c>
      <c r="E247" s="95" t="s">
        <v>399</v>
      </c>
      <c r="F247" s="95"/>
      <c r="G247" s="80">
        <v>1922807</v>
      </c>
      <c r="H247" s="80">
        <v>0</v>
      </c>
      <c r="I247" s="80">
        <v>0</v>
      </c>
    </row>
    <row r="248" spans="1:9" ht="31.5" x14ac:dyDescent="0.25">
      <c r="A248" s="95" t="s">
        <v>894</v>
      </c>
      <c r="B248" s="95" t="s">
        <v>924</v>
      </c>
      <c r="C248" s="95" t="s">
        <v>322</v>
      </c>
      <c r="D248" s="95" t="s">
        <v>358</v>
      </c>
      <c r="E248" s="95" t="s">
        <v>401</v>
      </c>
      <c r="F248" s="95"/>
      <c r="G248" s="80">
        <v>1751207</v>
      </c>
      <c r="H248" s="80">
        <v>0</v>
      </c>
      <c r="I248" s="80">
        <v>0</v>
      </c>
    </row>
    <row r="249" spans="1:9" ht="47.25" x14ac:dyDescent="0.25">
      <c r="A249" s="95" t="s">
        <v>869</v>
      </c>
      <c r="B249" s="95" t="s">
        <v>924</v>
      </c>
      <c r="C249" s="95" t="s">
        <v>322</v>
      </c>
      <c r="D249" s="95" t="s">
        <v>358</v>
      </c>
      <c r="E249" s="95" t="s">
        <v>401</v>
      </c>
      <c r="F249" s="95" t="s">
        <v>327</v>
      </c>
      <c r="G249" s="80">
        <v>1751207</v>
      </c>
      <c r="H249" s="80">
        <v>0</v>
      </c>
      <c r="I249" s="80">
        <v>0</v>
      </c>
    </row>
    <row r="250" spans="1:9" ht="31.5" x14ac:dyDescent="0.25">
      <c r="A250" s="95" t="s">
        <v>933</v>
      </c>
      <c r="B250" s="95" t="s">
        <v>924</v>
      </c>
      <c r="C250" s="95" t="s">
        <v>322</v>
      </c>
      <c r="D250" s="95" t="s">
        <v>358</v>
      </c>
      <c r="E250" s="95" t="s">
        <v>403</v>
      </c>
      <c r="F250" s="95"/>
      <c r="G250" s="80">
        <v>171600</v>
      </c>
      <c r="H250" s="80">
        <v>0</v>
      </c>
      <c r="I250" s="80">
        <v>0</v>
      </c>
    </row>
    <row r="251" spans="1:9" ht="47.25" x14ac:dyDescent="0.25">
      <c r="A251" s="95" t="s">
        <v>869</v>
      </c>
      <c r="B251" s="95" t="s">
        <v>924</v>
      </c>
      <c r="C251" s="95" t="s">
        <v>322</v>
      </c>
      <c r="D251" s="95" t="s">
        <v>358</v>
      </c>
      <c r="E251" s="95" t="s">
        <v>403</v>
      </c>
      <c r="F251" s="95" t="s">
        <v>327</v>
      </c>
      <c r="G251" s="80">
        <v>171600</v>
      </c>
      <c r="H251" s="80">
        <v>0</v>
      </c>
      <c r="I251" s="80">
        <v>0</v>
      </c>
    </row>
    <row r="252" spans="1:9" ht="47.25" x14ac:dyDescent="0.25">
      <c r="A252" s="95" t="s">
        <v>895</v>
      </c>
      <c r="B252" s="95" t="s">
        <v>924</v>
      </c>
      <c r="C252" s="95" t="s">
        <v>322</v>
      </c>
      <c r="D252" s="95" t="s">
        <v>358</v>
      </c>
      <c r="E252" s="95" t="s">
        <v>405</v>
      </c>
      <c r="F252" s="95"/>
      <c r="G252" s="80">
        <v>200000</v>
      </c>
      <c r="H252" s="80">
        <v>0</v>
      </c>
      <c r="I252" s="80">
        <v>0</v>
      </c>
    </row>
    <row r="253" spans="1:9" ht="31.5" x14ac:dyDescent="0.25">
      <c r="A253" s="95" t="s">
        <v>947</v>
      </c>
      <c r="B253" s="95" t="s">
        <v>924</v>
      </c>
      <c r="C253" s="95" t="s">
        <v>322</v>
      </c>
      <c r="D253" s="95" t="s">
        <v>358</v>
      </c>
      <c r="E253" s="95" t="s">
        <v>411</v>
      </c>
      <c r="F253" s="95"/>
      <c r="G253" s="80">
        <v>200000</v>
      </c>
      <c r="H253" s="80">
        <v>0</v>
      </c>
      <c r="I253" s="80">
        <v>0</v>
      </c>
    </row>
    <row r="254" spans="1:9" ht="47.25" x14ac:dyDescent="0.25">
      <c r="A254" s="95" t="s">
        <v>869</v>
      </c>
      <c r="B254" s="95" t="s">
        <v>924</v>
      </c>
      <c r="C254" s="95" t="s">
        <v>322</v>
      </c>
      <c r="D254" s="95" t="s">
        <v>358</v>
      </c>
      <c r="E254" s="95" t="s">
        <v>411</v>
      </c>
      <c r="F254" s="95" t="s">
        <v>327</v>
      </c>
      <c r="G254" s="80">
        <v>200000</v>
      </c>
      <c r="H254" s="80">
        <v>0</v>
      </c>
      <c r="I254" s="80">
        <v>0</v>
      </c>
    </row>
    <row r="255" spans="1:9" x14ac:dyDescent="0.25">
      <c r="A255" s="95" t="s">
        <v>948</v>
      </c>
      <c r="B255" s="95" t="s">
        <v>924</v>
      </c>
      <c r="C255" s="95" t="s">
        <v>322</v>
      </c>
      <c r="D255" s="95" t="s">
        <v>358</v>
      </c>
      <c r="E255" s="95" t="s">
        <v>428</v>
      </c>
      <c r="F255" s="95"/>
      <c r="G255" s="80">
        <v>985064.8</v>
      </c>
      <c r="H255" s="80">
        <v>0</v>
      </c>
      <c r="I255" s="80">
        <v>0</v>
      </c>
    </row>
    <row r="256" spans="1:9" ht="63" x14ac:dyDescent="0.25">
      <c r="A256" s="95" t="s">
        <v>949</v>
      </c>
      <c r="B256" s="95" t="s">
        <v>924</v>
      </c>
      <c r="C256" s="95" t="s">
        <v>322</v>
      </c>
      <c r="D256" s="95" t="s">
        <v>358</v>
      </c>
      <c r="E256" s="95" t="s">
        <v>430</v>
      </c>
      <c r="F256" s="95"/>
      <c r="G256" s="80">
        <v>985064.8</v>
      </c>
      <c r="H256" s="80">
        <v>0</v>
      </c>
      <c r="I256" s="80">
        <v>0</v>
      </c>
    </row>
    <row r="257" spans="1:9" ht="47.25" x14ac:dyDescent="0.25">
      <c r="A257" s="95" t="s">
        <v>869</v>
      </c>
      <c r="B257" s="95" t="s">
        <v>924</v>
      </c>
      <c r="C257" s="95" t="s">
        <v>322</v>
      </c>
      <c r="D257" s="95" t="s">
        <v>358</v>
      </c>
      <c r="E257" s="95" t="s">
        <v>430</v>
      </c>
      <c r="F257" s="95" t="s">
        <v>327</v>
      </c>
      <c r="G257" s="80">
        <v>985064.8</v>
      </c>
      <c r="H257" s="80">
        <v>0</v>
      </c>
      <c r="I257" s="80">
        <v>0</v>
      </c>
    </row>
    <row r="258" spans="1:9" ht="47.25" x14ac:dyDescent="0.25">
      <c r="A258" s="95" t="s">
        <v>907</v>
      </c>
      <c r="B258" s="95" t="s">
        <v>924</v>
      </c>
      <c r="C258" s="95" t="s">
        <v>322</v>
      </c>
      <c r="D258" s="95" t="s">
        <v>358</v>
      </c>
      <c r="E258" s="95" t="s">
        <v>517</v>
      </c>
      <c r="F258" s="95"/>
      <c r="G258" s="80">
        <v>22800</v>
      </c>
      <c r="H258" s="80">
        <v>0</v>
      </c>
      <c r="I258" s="80">
        <v>0</v>
      </c>
    </row>
    <row r="259" spans="1:9" ht="31.5" x14ac:dyDescent="0.25">
      <c r="A259" s="95" t="s">
        <v>908</v>
      </c>
      <c r="B259" s="95" t="s">
        <v>924</v>
      </c>
      <c r="C259" s="95" t="s">
        <v>322</v>
      </c>
      <c r="D259" s="95" t="s">
        <v>358</v>
      </c>
      <c r="E259" s="95" t="s">
        <v>519</v>
      </c>
      <c r="F259" s="95"/>
      <c r="G259" s="80">
        <v>22800</v>
      </c>
      <c r="H259" s="80">
        <v>0</v>
      </c>
      <c r="I259" s="80">
        <v>0</v>
      </c>
    </row>
    <row r="260" spans="1:9" ht="31.5" x14ac:dyDescent="0.25">
      <c r="A260" s="95" t="s">
        <v>909</v>
      </c>
      <c r="B260" s="95" t="s">
        <v>924</v>
      </c>
      <c r="C260" s="95" t="s">
        <v>322</v>
      </c>
      <c r="D260" s="95" t="s">
        <v>358</v>
      </c>
      <c r="E260" s="95" t="s">
        <v>529</v>
      </c>
      <c r="F260" s="95"/>
      <c r="G260" s="80">
        <v>22800</v>
      </c>
      <c r="H260" s="80">
        <v>0</v>
      </c>
      <c r="I260" s="80">
        <v>0</v>
      </c>
    </row>
    <row r="261" spans="1:9" ht="31.5" x14ac:dyDescent="0.25">
      <c r="A261" s="95" t="s">
        <v>910</v>
      </c>
      <c r="B261" s="95" t="s">
        <v>924</v>
      </c>
      <c r="C261" s="95" t="s">
        <v>322</v>
      </c>
      <c r="D261" s="95" t="s">
        <v>358</v>
      </c>
      <c r="E261" s="95" t="s">
        <v>531</v>
      </c>
      <c r="F261" s="95"/>
      <c r="G261" s="80">
        <v>22800</v>
      </c>
      <c r="H261" s="80">
        <v>0</v>
      </c>
      <c r="I261" s="80">
        <v>0</v>
      </c>
    </row>
    <row r="262" spans="1:9" ht="47.25" x14ac:dyDescent="0.25">
      <c r="A262" s="95" t="s">
        <v>869</v>
      </c>
      <c r="B262" s="95" t="s">
        <v>924</v>
      </c>
      <c r="C262" s="95" t="s">
        <v>322</v>
      </c>
      <c r="D262" s="95" t="s">
        <v>358</v>
      </c>
      <c r="E262" s="95" t="s">
        <v>531</v>
      </c>
      <c r="F262" s="95" t="s">
        <v>327</v>
      </c>
      <c r="G262" s="80">
        <v>22800</v>
      </c>
      <c r="H262" s="80">
        <v>0</v>
      </c>
      <c r="I262" s="80">
        <v>0</v>
      </c>
    </row>
    <row r="263" spans="1:9" x14ac:dyDescent="0.25">
      <c r="A263" s="95" t="s">
        <v>950</v>
      </c>
      <c r="B263" s="95" t="s">
        <v>924</v>
      </c>
      <c r="C263" s="95" t="s">
        <v>322</v>
      </c>
      <c r="D263" s="95" t="s">
        <v>322</v>
      </c>
      <c r="E263" s="95"/>
      <c r="F263" s="95"/>
      <c r="G263" s="80">
        <v>2490873</v>
      </c>
      <c r="H263" s="80">
        <v>2434740</v>
      </c>
      <c r="I263" s="80">
        <v>2434740</v>
      </c>
    </row>
    <row r="264" spans="1:9" ht="47.25" x14ac:dyDescent="0.25">
      <c r="A264" s="95" t="s">
        <v>907</v>
      </c>
      <c r="B264" s="95" t="s">
        <v>924</v>
      </c>
      <c r="C264" s="95" t="s">
        <v>322</v>
      </c>
      <c r="D264" s="95" t="s">
        <v>322</v>
      </c>
      <c r="E264" s="95" t="s">
        <v>517</v>
      </c>
      <c r="F264" s="95"/>
      <c r="G264" s="80">
        <v>2490873</v>
      </c>
      <c r="H264" s="80">
        <v>2434740</v>
      </c>
      <c r="I264" s="80">
        <v>2434740</v>
      </c>
    </row>
    <row r="265" spans="1:9" x14ac:dyDescent="0.25">
      <c r="A265" s="95" t="s">
        <v>951</v>
      </c>
      <c r="B265" s="95" t="s">
        <v>924</v>
      </c>
      <c r="C265" s="95" t="s">
        <v>322</v>
      </c>
      <c r="D265" s="95" t="s">
        <v>322</v>
      </c>
      <c r="E265" s="95" t="s">
        <v>533</v>
      </c>
      <c r="F265" s="95"/>
      <c r="G265" s="80">
        <v>2490873</v>
      </c>
      <c r="H265" s="80">
        <v>2434740</v>
      </c>
      <c r="I265" s="80">
        <v>2434740</v>
      </c>
    </row>
    <row r="266" spans="1:9" ht="31.5" x14ac:dyDescent="0.25">
      <c r="A266" s="95" t="s">
        <v>952</v>
      </c>
      <c r="B266" s="95" t="s">
        <v>924</v>
      </c>
      <c r="C266" s="95" t="s">
        <v>322</v>
      </c>
      <c r="D266" s="95" t="s">
        <v>322</v>
      </c>
      <c r="E266" s="95" t="s">
        <v>535</v>
      </c>
      <c r="F266" s="95"/>
      <c r="G266" s="80">
        <v>2490873</v>
      </c>
      <c r="H266" s="80">
        <v>2434740</v>
      </c>
      <c r="I266" s="80">
        <v>2434740</v>
      </c>
    </row>
    <row r="267" spans="1:9" ht="47.25" x14ac:dyDescent="0.25">
      <c r="A267" s="95" t="s">
        <v>953</v>
      </c>
      <c r="B267" s="95" t="s">
        <v>924</v>
      </c>
      <c r="C267" s="95" t="s">
        <v>322</v>
      </c>
      <c r="D267" s="95" t="s">
        <v>322</v>
      </c>
      <c r="E267" s="95" t="s">
        <v>539</v>
      </c>
      <c r="F267" s="95"/>
      <c r="G267" s="80">
        <v>56133</v>
      </c>
      <c r="H267" s="80">
        <v>0</v>
      </c>
      <c r="I267" s="80">
        <v>0</v>
      </c>
    </row>
    <row r="268" spans="1:9" ht="47.25" x14ac:dyDescent="0.25">
      <c r="A268" s="95" t="s">
        <v>869</v>
      </c>
      <c r="B268" s="95" t="s">
        <v>924</v>
      </c>
      <c r="C268" s="95" t="s">
        <v>322</v>
      </c>
      <c r="D268" s="95" t="s">
        <v>322</v>
      </c>
      <c r="E268" s="95" t="s">
        <v>539</v>
      </c>
      <c r="F268" s="95" t="s">
        <v>327</v>
      </c>
      <c r="G268" s="80">
        <v>56133</v>
      </c>
      <c r="H268" s="80">
        <v>0</v>
      </c>
      <c r="I268" s="80">
        <v>0</v>
      </c>
    </row>
    <row r="269" spans="1:9" ht="63" x14ac:dyDescent="0.25">
      <c r="A269" s="95" t="s">
        <v>954</v>
      </c>
      <c r="B269" s="95" t="s">
        <v>924</v>
      </c>
      <c r="C269" s="95" t="s">
        <v>322</v>
      </c>
      <c r="D269" s="95" t="s">
        <v>322</v>
      </c>
      <c r="E269" s="95" t="s">
        <v>543</v>
      </c>
      <c r="F269" s="95"/>
      <c r="G269" s="80">
        <v>187488</v>
      </c>
      <c r="H269" s="80">
        <v>187488</v>
      </c>
      <c r="I269" s="80">
        <v>187488</v>
      </c>
    </row>
    <row r="270" spans="1:9" ht="47.25" x14ac:dyDescent="0.25">
      <c r="A270" s="95" t="s">
        <v>869</v>
      </c>
      <c r="B270" s="95" t="s">
        <v>924</v>
      </c>
      <c r="C270" s="95" t="s">
        <v>322</v>
      </c>
      <c r="D270" s="95" t="s">
        <v>322</v>
      </c>
      <c r="E270" s="95" t="s">
        <v>543</v>
      </c>
      <c r="F270" s="95" t="s">
        <v>327</v>
      </c>
      <c r="G270" s="80">
        <v>187488</v>
      </c>
      <c r="H270" s="80">
        <v>187488</v>
      </c>
      <c r="I270" s="80">
        <v>187488</v>
      </c>
    </row>
    <row r="271" spans="1:9" ht="47.25" x14ac:dyDescent="0.25">
      <c r="A271" s="95" t="s">
        <v>955</v>
      </c>
      <c r="B271" s="95" t="s">
        <v>924</v>
      </c>
      <c r="C271" s="95" t="s">
        <v>322</v>
      </c>
      <c r="D271" s="95" t="s">
        <v>322</v>
      </c>
      <c r="E271" s="95" t="s">
        <v>545</v>
      </c>
      <c r="F271" s="95"/>
      <c r="G271" s="80">
        <v>2247252</v>
      </c>
      <c r="H271" s="80">
        <v>2247252</v>
      </c>
      <c r="I271" s="80">
        <v>2247252</v>
      </c>
    </row>
    <row r="272" spans="1:9" ht="47.25" x14ac:dyDescent="0.25">
      <c r="A272" s="95" t="s">
        <v>869</v>
      </c>
      <c r="B272" s="95" t="s">
        <v>924</v>
      </c>
      <c r="C272" s="95" t="s">
        <v>322</v>
      </c>
      <c r="D272" s="95" t="s">
        <v>322</v>
      </c>
      <c r="E272" s="95" t="s">
        <v>545</v>
      </c>
      <c r="F272" s="95" t="s">
        <v>327</v>
      </c>
      <c r="G272" s="80">
        <v>2247252</v>
      </c>
      <c r="H272" s="80">
        <v>2247252</v>
      </c>
      <c r="I272" s="80">
        <v>2247252</v>
      </c>
    </row>
    <row r="273" spans="1:9" x14ac:dyDescent="0.25">
      <c r="A273" s="95" t="s">
        <v>956</v>
      </c>
      <c r="B273" s="95" t="s">
        <v>924</v>
      </c>
      <c r="C273" s="95" t="s">
        <v>322</v>
      </c>
      <c r="D273" s="95" t="s">
        <v>381</v>
      </c>
      <c r="E273" s="95"/>
      <c r="F273" s="95"/>
      <c r="G273" s="80">
        <v>29541917.91</v>
      </c>
      <c r="H273" s="80">
        <v>28289708.920000002</v>
      </c>
      <c r="I273" s="80">
        <v>28289687.600000001</v>
      </c>
    </row>
    <row r="274" spans="1:9" ht="31.5" customHeight="1" x14ac:dyDescent="0.25">
      <c r="A274" s="95" t="s">
        <v>886</v>
      </c>
      <c r="B274" s="95" t="s">
        <v>924</v>
      </c>
      <c r="C274" s="95" t="s">
        <v>322</v>
      </c>
      <c r="D274" s="95" t="s">
        <v>381</v>
      </c>
      <c r="E274" s="95" t="s">
        <v>316</v>
      </c>
      <c r="F274" s="95"/>
      <c r="G274" s="80">
        <v>29490482.91</v>
      </c>
      <c r="H274" s="80">
        <v>28289708.920000002</v>
      </c>
      <c r="I274" s="80">
        <v>28289687.600000001</v>
      </c>
    </row>
    <row r="275" spans="1:9" ht="63" x14ac:dyDescent="0.25">
      <c r="A275" s="95" t="s">
        <v>957</v>
      </c>
      <c r="B275" s="95" t="s">
        <v>924</v>
      </c>
      <c r="C275" s="95" t="s">
        <v>322</v>
      </c>
      <c r="D275" s="95" t="s">
        <v>381</v>
      </c>
      <c r="E275" s="95" t="s">
        <v>377</v>
      </c>
      <c r="F275" s="95"/>
      <c r="G275" s="80">
        <v>29490482.91</v>
      </c>
      <c r="H275" s="80">
        <v>28289708.920000002</v>
      </c>
      <c r="I275" s="80">
        <v>28289687.600000001</v>
      </c>
    </row>
    <row r="276" spans="1:9" ht="31.5" x14ac:dyDescent="0.25">
      <c r="A276" s="95" t="s">
        <v>958</v>
      </c>
      <c r="B276" s="95" t="s">
        <v>924</v>
      </c>
      <c r="C276" s="95" t="s">
        <v>322</v>
      </c>
      <c r="D276" s="95" t="s">
        <v>381</v>
      </c>
      <c r="E276" s="95" t="s">
        <v>379</v>
      </c>
      <c r="F276" s="95"/>
      <c r="G276" s="80">
        <v>20630191.629999999</v>
      </c>
      <c r="H276" s="80">
        <v>20618623.920000002</v>
      </c>
      <c r="I276" s="80">
        <v>20618602.600000001</v>
      </c>
    </row>
    <row r="277" spans="1:9" ht="47.25" x14ac:dyDescent="0.25">
      <c r="A277" s="95" t="s">
        <v>959</v>
      </c>
      <c r="B277" s="95" t="s">
        <v>924</v>
      </c>
      <c r="C277" s="95" t="s">
        <v>322</v>
      </c>
      <c r="D277" s="95" t="s">
        <v>381</v>
      </c>
      <c r="E277" s="95" t="s">
        <v>383</v>
      </c>
      <c r="F277" s="95"/>
      <c r="G277" s="80">
        <v>17288539.109999999</v>
      </c>
      <c r="H277" s="80">
        <v>17261894.399999999</v>
      </c>
      <c r="I277" s="80">
        <v>17261873.079999998</v>
      </c>
    </row>
    <row r="278" spans="1:9" ht="78.75" x14ac:dyDescent="0.25">
      <c r="A278" s="95" t="s">
        <v>920</v>
      </c>
      <c r="B278" s="95" t="s">
        <v>924</v>
      </c>
      <c r="C278" s="95" t="s">
        <v>322</v>
      </c>
      <c r="D278" s="95" t="s">
        <v>381</v>
      </c>
      <c r="E278" s="95" t="s">
        <v>383</v>
      </c>
      <c r="F278" s="95" t="s">
        <v>385</v>
      </c>
      <c r="G278" s="80">
        <v>16111253.9</v>
      </c>
      <c r="H278" s="80">
        <v>16111715.59</v>
      </c>
      <c r="I278" s="80">
        <v>16111694.27</v>
      </c>
    </row>
    <row r="279" spans="1:9" ht="31.5" x14ac:dyDescent="0.25">
      <c r="A279" s="95" t="s">
        <v>877</v>
      </c>
      <c r="B279" s="95" t="s">
        <v>924</v>
      </c>
      <c r="C279" s="95" t="s">
        <v>322</v>
      </c>
      <c r="D279" s="95" t="s">
        <v>381</v>
      </c>
      <c r="E279" s="95" t="s">
        <v>383</v>
      </c>
      <c r="F279" s="95" t="s">
        <v>387</v>
      </c>
      <c r="G279" s="80">
        <v>1177285.21</v>
      </c>
      <c r="H279" s="80">
        <v>1150178.81</v>
      </c>
      <c r="I279" s="80">
        <v>1150178.81</v>
      </c>
    </row>
    <row r="280" spans="1:9" ht="31.5" x14ac:dyDescent="0.25">
      <c r="A280" s="95" t="s">
        <v>960</v>
      </c>
      <c r="B280" s="95" t="s">
        <v>924</v>
      </c>
      <c r="C280" s="95" t="s">
        <v>322</v>
      </c>
      <c r="D280" s="95" t="s">
        <v>381</v>
      </c>
      <c r="E280" s="95" t="s">
        <v>389</v>
      </c>
      <c r="F280" s="95"/>
      <c r="G280" s="80">
        <v>3341652.52</v>
      </c>
      <c r="H280" s="80">
        <v>3356729.52</v>
      </c>
      <c r="I280" s="80">
        <v>3356729.52</v>
      </c>
    </row>
    <row r="281" spans="1:9" ht="78.75" x14ac:dyDescent="0.25">
      <c r="A281" s="95" t="s">
        <v>920</v>
      </c>
      <c r="B281" s="95" t="s">
        <v>924</v>
      </c>
      <c r="C281" s="95" t="s">
        <v>322</v>
      </c>
      <c r="D281" s="95" t="s">
        <v>381</v>
      </c>
      <c r="E281" s="95" t="s">
        <v>389</v>
      </c>
      <c r="F281" s="95" t="s">
        <v>385</v>
      </c>
      <c r="G281" s="80">
        <v>3172081.35</v>
      </c>
      <c r="H281" s="80">
        <v>3174266.34</v>
      </c>
      <c r="I281" s="80">
        <v>3174266.34</v>
      </c>
    </row>
    <row r="282" spans="1:9" ht="31.5" x14ac:dyDescent="0.25">
      <c r="A282" s="95" t="s">
        <v>877</v>
      </c>
      <c r="B282" s="95" t="s">
        <v>924</v>
      </c>
      <c r="C282" s="95" t="s">
        <v>322</v>
      </c>
      <c r="D282" s="95" t="s">
        <v>381</v>
      </c>
      <c r="E282" s="95" t="s">
        <v>389</v>
      </c>
      <c r="F282" s="95" t="s">
        <v>387</v>
      </c>
      <c r="G282" s="80">
        <v>169571.17</v>
      </c>
      <c r="H282" s="80">
        <v>182463.18</v>
      </c>
      <c r="I282" s="80">
        <v>182463.18</v>
      </c>
    </row>
    <row r="283" spans="1:9" ht="47.25" x14ac:dyDescent="0.25">
      <c r="A283" s="95" t="s">
        <v>918</v>
      </c>
      <c r="B283" s="95" t="s">
        <v>924</v>
      </c>
      <c r="C283" s="95" t="s">
        <v>322</v>
      </c>
      <c r="D283" s="95" t="s">
        <v>381</v>
      </c>
      <c r="E283" s="95" t="s">
        <v>391</v>
      </c>
      <c r="F283" s="95"/>
      <c r="G283" s="80">
        <v>8860291.2799999993</v>
      </c>
      <c r="H283" s="80">
        <v>7671085</v>
      </c>
      <c r="I283" s="80">
        <v>7671085</v>
      </c>
    </row>
    <row r="284" spans="1:9" ht="47.25" x14ac:dyDescent="0.25">
      <c r="A284" s="95" t="s">
        <v>919</v>
      </c>
      <c r="B284" s="95" t="s">
        <v>924</v>
      </c>
      <c r="C284" s="95" t="s">
        <v>322</v>
      </c>
      <c r="D284" s="95" t="s">
        <v>381</v>
      </c>
      <c r="E284" s="95" t="s">
        <v>393</v>
      </c>
      <c r="F284" s="95"/>
      <c r="G284" s="80">
        <v>8860291.2799999993</v>
      </c>
      <c r="H284" s="80">
        <v>7671085</v>
      </c>
      <c r="I284" s="80">
        <v>7671085</v>
      </c>
    </row>
    <row r="285" spans="1:9" ht="78.75" x14ac:dyDescent="0.25">
      <c r="A285" s="95" t="s">
        <v>920</v>
      </c>
      <c r="B285" s="95" t="s">
        <v>924</v>
      </c>
      <c r="C285" s="95" t="s">
        <v>322</v>
      </c>
      <c r="D285" s="95" t="s">
        <v>381</v>
      </c>
      <c r="E285" s="95" t="s">
        <v>393</v>
      </c>
      <c r="F285" s="95" t="s">
        <v>385</v>
      </c>
      <c r="G285" s="80">
        <v>8641978.8800000008</v>
      </c>
      <c r="H285" s="80">
        <v>7671085</v>
      </c>
      <c r="I285" s="80">
        <v>7671085</v>
      </c>
    </row>
    <row r="286" spans="1:9" ht="31.5" x14ac:dyDescent="0.25">
      <c r="A286" s="95" t="s">
        <v>877</v>
      </c>
      <c r="B286" s="95" t="s">
        <v>924</v>
      </c>
      <c r="C286" s="95" t="s">
        <v>322</v>
      </c>
      <c r="D286" s="95" t="s">
        <v>381</v>
      </c>
      <c r="E286" s="95" t="s">
        <v>393</v>
      </c>
      <c r="F286" s="95" t="s">
        <v>387</v>
      </c>
      <c r="G286" s="80">
        <v>218112.4</v>
      </c>
      <c r="H286" s="80">
        <v>0</v>
      </c>
      <c r="I286" s="80">
        <v>0</v>
      </c>
    </row>
    <row r="287" spans="1:9" x14ac:dyDescent="0.25">
      <c r="A287" s="95" t="s">
        <v>921</v>
      </c>
      <c r="B287" s="95" t="s">
        <v>924</v>
      </c>
      <c r="C287" s="95" t="s">
        <v>322</v>
      </c>
      <c r="D287" s="95" t="s">
        <v>381</v>
      </c>
      <c r="E287" s="95" t="s">
        <v>393</v>
      </c>
      <c r="F287" s="95" t="s">
        <v>395</v>
      </c>
      <c r="G287" s="80">
        <v>200</v>
      </c>
      <c r="H287" s="80">
        <v>0</v>
      </c>
      <c r="I287" s="80">
        <v>0</v>
      </c>
    </row>
    <row r="288" spans="1:9" ht="47.25" x14ac:dyDescent="0.25">
      <c r="A288" s="95" t="s">
        <v>974</v>
      </c>
      <c r="B288" s="95" t="s">
        <v>924</v>
      </c>
      <c r="C288" s="95" t="s">
        <v>322</v>
      </c>
      <c r="D288" s="95" t="s">
        <v>381</v>
      </c>
      <c r="E288" s="95" t="s">
        <v>734</v>
      </c>
      <c r="F288" s="95"/>
      <c r="G288" s="80">
        <v>22900</v>
      </c>
      <c r="H288" s="80">
        <v>0</v>
      </c>
      <c r="I288" s="80">
        <v>0</v>
      </c>
    </row>
    <row r="289" spans="1:9" ht="31.5" x14ac:dyDescent="0.25">
      <c r="A289" s="95" t="s">
        <v>975</v>
      </c>
      <c r="B289" s="95" t="s">
        <v>924</v>
      </c>
      <c r="C289" s="95" t="s">
        <v>322</v>
      </c>
      <c r="D289" s="95" t="s">
        <v>381</v>
      </c>
      <c r="E289" s="95" t="s">
        <v>736</v>
      </c>
      <c r="F289" s="95"/>
      <c r="G289" s="80">
        <v>22900</v>
      </c>
      <c r="H289" s="80">
        <v>0</v>
      </c>
      <c r="I289" s="80">
        <v>0</v>
      </c>
    </row>
    <row r="290" spans="1:9" ht="31.5" x14ac:dyDescent="0.25">
      <c r="A290" s="95" t="s">
        <v>978</v>
      </c>
      <c r="B290" s="95" t="s">
        <v>924</v>
      </c>
      <c r="C290" s="95" t="s">
        <v>322</v>
      </c>
      <c r="D290" s="95" t="s">
        <v>381</v>
      </c>
      <c r="E290" s="95" t="s">
        <v>760</v>
      </c>
      <c r="F290" s="95"/>
      <c r="G290" s="80">
        <v>22900</v>
      </c>
      <c r="H290" s="80">
        <v>0</v>
      </c>
      <c r="I290" s="80">
        <v>0</v>
      </c>
    </row>
    <row r="291" spans="1:9" ht="31.5" x14ac:dyDescent="0.25">
      <c r="A291" s="95" t="s">
        <v>1081</v>
      </c>
      <c r="B291" s="95" t="s">
        <v>924</v>
      </c>
      <c r="C291" s="95" t="s">
        <v>322</v>
      </c>
      <c r="D291" s="95" t="s">
        <v>381</v>
      </c>
      <c r="E291" s="95" t="s">
        <v>762</v>
      </c>
      <c r="F291" s="95"/>
      <c r="G291" s="80">
        <v>22900</v>
      </c>
      <c r="H291" s="80">
        <v>0</v>
      </c>
      <c r="I291" s="80">
        <v>0</v>
      </c>
    </row>
    <row r="292" spans="1:9" ht="31.5" x14ac:dyDescent="0.25">
      <c r="A292" s="95" t="s">
        <v>877</v>
      </c>
      <c r="B292" s="95" t="s">
        <v>924</v>
      </c>
      <c r="C292" s="95" t="s">
        <v>322</v>
      </c>
      <c r="D292" s="95" t="s">
        <v>381</v>
      </c>
      <c r="E292" s="95" t="s">
        <v>762</v>
      </c>
      <c r="F292" s="95" t="s">
        <v>387</v>
      </c>
      <c r="G292" s="80">
        <v>22900</v>
      </c>
      <c r="H292" s="80">
        <v>0</v>
      </c>
      <c r="I292" s="80">
        <v>0</v>
      </c>
    </row>
    <row r="293" spans="1:9" ht="31.5" x14ac:dyDescent="0.25">
      <c r="A293" s="95" t="s">
        <v>922</v>
      </c>
      <c r="B293" s="95" t="s">
        <v>924</v>
      </c>
      <c r="C293" s="95" t="s">
        <v>322</v>
      </c>
      <c r="D293" s="95" t="s">
        <v>381</v>
      </c>
      <c r="E293" s="95" t="s">
        <v>851</v>
      </c>
      <c r="F293" s="95"/>
      <c r="G293" s="80">
        <v>28535</v>
      </c>
      <c r="H293" s="80">
        <v>0</v>
      </c>
      <c r="I293" s="80">
        <v>0</v>
      </c>
    </row>
    <row r="294" spans="1:9" x14ac:dyDescent="0.25">
      <c r="A294" s="95" t="s">
        <v>914</v>
      </c>
      <c r="B294" s="95" t="s">
        <v>924</v>
      </c>
      <c r="C294" s="95" t="s">
        <v>322</v>
      </c>
      <c r="D294" s="95" t="s">
        <v>381</v>
      </c>
      <c r="E294" s="95" t="s">
        <v>852</v>
      </c>
      <c r="F294" s="95"/>
      <c r="G294" s="80">
        <v>28535</v>
      </c>
      <c r="H294" s="80">
        <v>0</v>
      </c>
      <c r="I294" s="80">
        <v>0</v>
      </c>
    </row>
    <row r="295" spans="1:9" ht="31.5" customHeight="1" x14ac:dyDescent="0.25">
      <c r="A295" s="95" t="s">
        <v>915</v>
      </c>
      <c r="B295" s="95" t="s">
        <v>924</v>
      </c>
      <c r="C295" s="95" t="s">
        <v>322</v>
      </c>
      <c r="D295" s="95" t="s">
        <v>381</v>
      </c>
      <c r="E295" s="95" t="s">
        <v>852</v>
      </c>
      <c r="F295" s="95"/>
      <c r="G295" s="80">
        <v>28535</v>
      </c>
      <c r="H295" s="80">
        <v>0</v>
      </c>
      <c r="I295" s="80">
        <v>0</v>
      </c>
    </row>
    <row r="296" spans="1:9" ht="31.5" x14ac:dyDescent="0.25">
      <c r="A296" s="95" t="s">
        <v>923</v>
      </c>
      <c r="B296" s="95" t="s">
        <v>924</v>
      </c>
      <c r="C296" s="95" t="s">
        <v>322</v>
      </c>
      <c r="D296" s="95" t="s">
        <v>381</v>
      </c>
      <c r="E296" s="95" t="s">
        <v>853</v>
      </c>
      <c r="F296" s="95"/>
      <c r="G296" s="80">
        <v>28535</v>
      </c>
      <c r="H296" s="80">
        <v>0</v>
      </c>
      <c r="I296" s="80">
        <v>0</v>
      </c>
    </row>
    <row r="297" spans="1:9" ht="31.5" x14ac:dyDescent="0.25">
      <c r="A297" s="95" t="s">
        <v>877</v>
      </c>
      <c r="B297" s="95" t="s">
        <v>924</v>
      </c>
      <c r="C297" s="95" t="s">
        <v>322</v>
      </c>
      <c r="D297" s="95" t="s">
        <v>381</v>
      </c>
      <c r="E297" s="95" t="s">
        <v>853</v>
      </c>
      <c r="F297" s="95" t="s">
        <v>387</v>
      </c>
      <c r="G297" s="80">
        <v>28535</v>
      </c>
      <c r="H297" s="80">
        <v>0</v>
      </c>
      <c r="I297" s="80">
        <v>0</v>
      </c>
    </row>
    <row r="298" spans="1:9" x14ac:dyDescent="0.25">
      <c r="A298" s="95" t="s">
        <v>962</v>
      </c>
      <c r="B298" s="95" t="s">
        <v>924</v>
      </c>
      <c r="C298" s="95" t="s">
        <v>421</v>
      </c>
      <c r="D298" s="95"/>
      <c r="E298" s="95"/>
      <c r="F298" s="95"/>
      <c r="G298" s="80">
        <v>10061032.460000001</v>
      </c>
      <c r="H298" s="80">
        <v>4632279.04</v>
      </c>
      <c r="I298" s="80">
        <v>4632279.04</v>
      </c>
    </row>
    <row r="299" spans="1:9" x14ac:dyDescent="0.25">
      <c r="A299" s="95" t="s">
        <v>963</v>
      </c>
      <c r="B299" s="95" t="s">
        <v>924</v>
      </c>
      <c r="C299" s="95" t="s">
        <v>421</v>
      </c>
      <c r="D299" s="95" t="s">
        <v>422</v>
      </c>
      <c r="E299" s="95"/>
      <c r="F299" s="95"/>
      <c r="G299" s="80">
        <v>10061032.460000001</v>
      </c>
      <c r="H299" s="80">
        <v>4632279.04</v>
      </c>
      <c r="I299" s="80">
        <v>4632279.04</v>
      </c>
    </row>
    <row r="300" spans="1:9" ht="47.25" x14ac:dyDescent="0.25">
      <c r="A300" s="95" t="s">
        <v>886</v>
      </c>
      <c r="B300" s="95" t="s">
        <v>924</v>
      </c>
      <c r="C300" s="95" t="s">
        <v>421</v>
      </c>
      <c r="D300" s="95" t="s">
        <v>422</v>
      </c>
      <c r="E300" s="95" t="s">
        <v>316</v>
      </c>
      <c r="F300" s="95"/>
      <c r="G300" s="80">
        <v>10061032.460000001</v>
      </c>
      <c r="H300" s="80">
        <v>4632279.04</v>
      </c>
      <c r="I300" s="80">
        <v>4632279.04</v>
      </c>
    </row>
    <row r="301" spans="1:9" ht="31.5" x14ac:dyDescent="0.25">
      <c r="A301" s="95" t="s">
        <v>892</v>
      </c>
      <c r="B301" s="95" t="s">
        <v>924</v>
      </c>
      <c r="C301" s="95" t="s">
        <v>421</v>
      </c>
      <c r="D301" s="95" t="s">
        <v>422</v>
      </c>
      <c r="E301" s="95" t="s">
        <v>397</v>
      </c>
      <c r="F301" s="95"/>
      <c r="G301" s="80">
        <v>10061032.460000001</v>
      </c>
      <c r="H301" s="80">
        <v>4632279.04</v>
      </c>
      <c r="I301" s="80">
        <v>4632279.04</v>
      </c>
    </row>
    <row r="302" spans="1:9" ht="47.25" x14ac:dyDescent="0.25">
      <c r="A302" s="95" t="s">
        <v>943</v>
      </c>
      <c r="B302" s="95" t="s">
        <v>924</v>
      </c>
      <c r="C302" s="95" t="s">
        <v>421</v>
      </c>
      <c r="D302" s="95" t="s">
        <v>422</v>
      </c>
      <c r="E302" s="95" t="s">
        <v>416</v>
      </c>
      <c r="F302" s="95"/>
      <c r="G302" s="80">
        <v>10061032.460000001</v>
      </c>
      <c r="H302" s="80">
        <v>4632279.04</v>
      </c>
      <c r="I302" s="80">
        <v>4632279.04</v>
      </c>
    </row>
    <row r="303" spans="1:9" ht="94.5" x14ac:dyDescent="0.25">
      <c r="A303" s="95" t="s">
        <v>964</v>
      </c>
      <c r="B303" s="95" t="s">
        <v>924</v>
      </c>
      <c r="C303" s="95" t="s">
        <v>421</v>
      </c>
      <c r="D303" s="95" t="s">
        <v>422</v>
      </c>
      <c r="E303" s="95" t="s">
        <v>424</v>
      </c>
      <c r="F303" s="95"/>
      <c r="G303" s="80">
        <v>10061032.460000001</v>
      </c>
      <c r="H303" s="80">
        <v>4632279.04</v>
      </c>
      <c r="I303" s="80">
        <v>4632279.04</v>
      </c>
    </row>
    <row r="304" spans="1:9" ht="31.5" x14ac:dyDescent="0.25">
      <c r="A304" s="95" t="s">
        <v>877</v>
      </c>
      <c r="B304" s="95" t="s">
        <v>924</v>
      </c>
      <c r="C304" s="95" t="s">
        <v>421</v>
      </c>
      <c r="D304" s="95" t="s">
        <v>422</v>
      </c>
      <c r="E304" s="95" t="s">
        <v>424</v>
      </c>
      <c r="F304" s="95" t="s">
        <v>387</v>
      </c>
      <c r="G304" s="80">
        <v>148685.21</v>
      </c>
      <c r="H304" s="80">
        <v>68457.33</v>
      </c>
      <c r="I304" s="80">
        <v>68457.33</v>
      </c>
    </row>
    <row r="305" spans="1:9" ht="31.5" x14ac:dyDescent="0.25">
      <c r="A305" s="95" t="s">
        <v>906</v>
      </c>
      <c r="B305" s="95" t="s">
        <v>924</v>
      </c>
      <c r="C305" s="95" t="s">
        <v>421</v>
      </c>
      <c r="D305" s="95" t="s">
        <v>422</v>
      </c>
      <c r="E305" s="95" t="s">
        <v>424</v>
      </c>
      <c r="F305" s="95" t="s">
        <v>426</v>
      </c>
      <c r="G305" s="80">
        <v>9912347.25</v>
      </c>
      <c r="H305" s="80">
        <v>4563821.71</v>
      </c>
      <c r="I305" s="80">
        <v>4563821.71</v>
      </c>
    </row>
    <row r="306" spans="1:9" ht="31.5" x14ac:dyDescent="0.25">
      <c r="A306" s="95" t="s">
        <v>2</v>
      </c>
      <c r="B306" s="95" t="s">
        <v>3</v>
      </c>
      <c r="C306" s="95"/>
      <c r="D306" s="95"/>
      <c r="E306" s="95"/>
      <c r="F306" s="95"/>
      <c r="G306" s="80">
        <v>1631059244.3099999</v>
      </c>
      <c r="H306" s="80">
        <v>927392895.75999999</v>
      </c>
      <c r="I306" s="80">
        <v>910981142.07000005</v>
      </c>
    </row>
    <row r="307" spans="1:9" x14ac:dyDescent="0.25">
      <c r="A307" s="95" t="s">
        <v>863</v>
      </c>
      <c r="B307" s="95" t="s">
        <v>3</v>
      </c>
      <c r="C307" s="95" t="s">
        <v>323</v>
      </c>
      <c r="D307" s="95"/>
      <c r="E307" s="95"/>
      <c r="F307" s="95"/>
      <c r="G307" s="80">
        <v>42711317.890000001</v>
      </c>
      <c r="H307" s="80">
        <v>22397991.27</v>
      </c>
      <c r="I307" s="80">
        <v>22452474.27</v>
      </c>
    </row>
    <row r="308" spans="1:9" ht="47.25" x14ac:dyDescent="0.25">
      <c r="A308" s="95" t="s">
        <v>965</v>
      </c>
      <c r="B308" s="95" t="s">
        <v>3</v>
      </c>
      <c r="C308" s="95" t="s">
        <v>323</v>
      </c>
      <c r="D308" s="95" t="s">
        <v>703</v>
      </c>
      <c r="E308" s="95"/>
      <c r="F308" s="95"/>
      <c r="G308" s="80">
        <v>12279983.42</v>
      </c>
      <c r="H308" s="80">
        <v>9171627</v>
      </c>
      <c r="I308" s="80">
        <v>9171627</v>
      </c>
    </row>
    <row r="309" spans="1:9" ht="47.25" x14ac:dyDescent="0.25">
      <c r="A309" s="95" t="s">
        <v>966</v>
      </c>
      <c r="B309" s="95" t="s">
        <v>3</v>
      </c>
      <c r="C309" s="95" t="s">
        <v>323</v>
      </c>
      <c r="D309" s="95" t="s">
        <v>703</v>
      </c>
      <c r="E309" s="95" t="s">
        <v>716</v>
      </c>
      <c r="F309" s="95"/>
      <c r="G309" s="80">
        <v>12279983.42</v>
      </c>
      <c r="H309" s="80">
        <v>9171627</v>
      </c>
      <c r="I309" s="80">
        <v>9171627</v>
      </c>
    </row>
    <row r="310" spans="1:9" ht="63" x14ac:dyDescent="0.25">
      <c r="A310" s="95" t="s">
        <v>957</v>
      </c>
      <c r="B310" s="95" t="s">
        <v>3</v>
      </c>
      <c r="C310" s="95" t="s">
        <v>323</v>
      </c>
      <c r="D310" s="95" t="s">
        <v>703</v>
      </c>
      <c r="E310" s="95" t="s">
        <v>717</v>
      </c>
      <c r="F310" s="95"/>
      <c r="G310" s="80">
        <v>12279983.42</v>
      </c>
      <c r="H310" s="80">
        <v>9171627</v>
      </c>
      <c r="I310" s="80">
        <v>9171627</v>
      </c>
    </row>
    <row r="311" spans="1:9" ht="63" x14ac:dyDescent="0.25">
      <c r="A311" s="95" t="s">
        <v>967</v>
      </c>
      <c r="B311" s="95" t="s">
        <v>3</v>
      </c>
      <c r="C311" s="95" t="s">
        <v>323</v>
      </c>
      <c r="D311" s="95" t="s">
        <v>703</v>
      </c>
      <c r="E311" s="95" t="s">
        <v>719</v>
      </c>
      <c r="F311" s="95"/>
      <c r="G311" s="80">
        <v>12279983.42</v>
      </c>
      <c r="H311" s="80">
        <v>9171627</v>
      </c>
      <c r="I311" s="80">
        <v>9171627</v>
      </c>
    </row>
    <row r="312" spans="1:9" ht="47.25" x14ac:dyDescent="0.25">
      <c r="A312" s="95" t="s">
        <v>919</v>
      </c>
      <c r="B312" s="95" t="s">
        <v>3</v>
      </c>
      <c r="C312" s="95" t="s">
        <v>323</v>
      </c>
      <c r="D312" s="95" t="s">
        <v>703</v>
      </c>
      <c r="E312" s="95" t="s">
        <v>721</v>
      </c>
      <c r="F312" s="95"/>
      <c r="G312" s="80">
        <v>12279983.42</v>
      </c>
      <c r="H312" s="80">
        <v>9171627</v>
      </c>
      <c r="I312" s="80">
        <v>9171627</v>
      </c>
    </row>
    <row r="313" spans="1:9" ht="78.75" x14ac:dyDescent="0.25">
      <c r="A313" s="95" t="s">
        <v>920</v>
      </c>
      <c r="B313" s="95" t="s">
        <v>3</v>
      </c>
      <c r="C313" s="95" t="s">
        <v>323</v>
      </c>
      <c r="D313" s="95" t="s">
        <v>703</v>
      </c>
      <c r="E313" s="95" t="s">
        <v>721</v>
      </c>
      <c r="F313" s="95" t="s">
        <v>385</v>
      </c>
      <c r="G313" s="80">
        <v>11769425.42</v>
      </c>
      <c r="H313" s="80">
        <v>9171627</v>
      </c>
      <c r="I313" s="80">
        <v>9171627</v>
      </c>
    </row>
    <row r="314" spans="1:9" ht="31.5" x14ac:dyDescent="0.25">
      <c r="A314" s="95" t="s">
        <v>877</v>
      </c>
      <c r="B314" s="95" t="s">
        <v>3</v>
      </c>
      <c r="C314" s="95" t="s">
        <v>323</v>
      </c>
      <c r="D314" s="95" t="s">
        <v>703</v>
      </c>
      <c r="E314" s="95" t="s">
        <v>721</v>
      </c>
      <c r="F314" s="95" t="s">
        <v>387</v>
      </c>
      <c r="G314" s="80">
        <v>510558</v>
      </c>
      <c r="H314" s="80">
        <v>0</v>
      </c>
      <c r="I314" s="80">
        <v>0</v>
      </c>
    </row>
    <row r="315" spans="1:9" x14ac:dyDescent="0.25">
      <c r="A315" s="95" t="s">
        <v>968</v>
      </c>
      <c r="B315" s="95" t="s">
        <v>3</v>
      </c>
      <c r="C315" s="95" t="s">
        <v>323</v>
      </c>
      <c r="D315" s="95" t="s">
        <v>486</v>
      </c>
      <c r="E315" s="95"/>
      <c r="F315" s="95"/>
      <c r="G315" s="80">
        <v>2087228</v>
      </c>
      <c r="H315" s="80">
        <v>3000000</v>
      </c>
      <c r="I315" s="80">
        <v>3000000</v>
      </c>
    </row>
    <row r="316" spans="1:9" ht="47.25" x14ac:dyDescent="0.25">
      <c r="A316" s="95" t="s">
        <v>969</v>
      </c>
      <c r="B316" s="95" t="s">
        <v>3</v>
      </c>
      <c r="C316" s="95" t="s">
        <v>323</v>
      </c>
      <c r="D316" s="95" t="s">
        <v>486</v>
      </c>
      <c r="E316" s="95" t="s">
        <v>817</v>
      </c>
      <c r="F316" s="95"/>
      <c r="G316" s="80">
        <v>2087228</v>
      </c>
      <c r="H316" s="80">
        <v>3000000</v>
      </c>
      <c r="I316" s="80">
        <v>3000000</v>
      </c>
    </row>
    <row r="317" spans="1:9" ht="31.5" x14ac:dyDescent="0.25">
      <c r="A317" s="95" t="s">
        <v>822</v>
      </c>
      <c r="B317" s="95" t="s">
        <v>3</v>
      </c>
      <c r="C317" s="95" t="s">
        <v>323</v>
      </c>
      <c r="D317" s="95" t="s">
        <v>486</v>
      </c>
      <c r="E317" s="95" t="s">
        <v>819</v>
      </c>
      <c r="F317" s="95"/>
      <c r="G317" s="80">
        <v>2087228</v>
      </c>
      <c r="H317" s="80">
        <v>3000000</v>
      </c>
      <c r="I317" s="80">
        <v>3000000</v>
      </c>
    </row>
    <row r="318" spans="1:9" ht="31.5" x14ac:dyDescent="0.25">
      <c r="A318" s="95" t="s">
        <v>970</v>
      </c>
      <c r="B318" s="95" t="s">
        <v>3</v>
      </c>
      <c r="C318" s="95" t="s">
        <v>323</v>
      </c>
      <c r="D318" s="95" t="s">
        <v>486</v>
      </c>
      <c r="E318" s="95" t="s">
        <v>819</v>
      </c>
      <c r="F318" s="95"/>
      <c r="G318" s="80">
        <v>2087228</v>
      </c>
      <c r="H318" s="80">
        <v>3000000</v>
      </c>
      <c r="I318" s="80">
        <v>3000000</v>
      </c>
    </row>
    <row r="319" spans="1:9" ht="31.5" x14ac:dyDescent="0.25">
      <c r="A319" s="95" t="s">
        <v>971</v>
      </c>
      <c r="B319" s="95" t="s">
        <v>3</v>
      </c>
      <c r="C319" s="95" t="s">
        <v>323</v>
      </c>
      <c r="D319" s="95" t="s">
        <v>486</v>
      </c>
      <c r="E319" s="95" t="s">
        <v>823</v>
      </c>
      <c r="F319" s="95"/>
      <c r="G319" s="80">
        <v>2087228</v>
      </c>
      <c r="H319" s="80">
        <v>3000000</v>
      </c>
      <c r="I319" s="80">
        <v>3000000</v>
      </c>
    </row>
    <row r="320" spans="1:9" x14ac:dyDescent="0.25">
      <c r="A320" s="95" t="s">
        <v>921</v>
      </c>
      <c r="B320" s="95" t="s">
        <v>3</v>
      </c>
      <c r="C320" s="95" t="s">
        <v>323</v>
      </c>
      <c r="D320" s="95" t="s">
        <v>486</v>
      </c>
      <c r="E320" s="95" t="s">
        <v>823</v>
      </c>
      <c r="F320" s="95" t="s">
        <v>395</v>
      </c>
      <c r="G320" s="80">
        <v>2087228</v>
      </c>
      <c r="H320" s="80">
        <v>3000000</v>
      </c>
      <c r="I320" s="80">
        <v>3000000</v>
      </c>
    </row>
    <row r="321" spans="1:9" x14ac:dyDescent="0.25">
      <c r="A321" s="95" t="s">
        <v>864</v>
      </c>
      <c r="B321" s="95" t="s">
        <v>3</v>
      </c>
      <c r="C321" s="95" t="s">
        <v>323</v>
      </c>
      <c r="D321" s="95" t="s">
        <v>449</v>
      </c>
      <c r="E321" s="95"/>
      <c r="F321" s="95"/>
      <c r="G321" s="80">
        <v>28344106.469999999</v>
      </c>
      <c r="H321" s="80">
        <v>10226364.27</v>
      </c>
      <c r="I321" s="80">
        <v>10280847.27</v>
      </c>
    </row>
    <row r="322" spans="1:9" ht="47.25" x14ac:dyDescent="0.25">
      <c r="A322" s="95" t="s">
        <v>974</v>
      </c>
      <c r="B322" s="95" t="s">
        <v>3</v>
      </c>
      <c r="C322" s="95" t="s">
        <v>323</v>
      </c>
      <c r="D322" s="95" t="s">
        <v>449</v>
      </c>
      <c r="E322" s="95" t="s">
        <v>734</v>
      </c>
      <c r="F322" s="95"/>
      <c r="G322" s="80">
        <v>9926598.5199999996</v>
      </c>
      <c r="H322" s="80">
        <v>9875615.5199999996</v>
      </c>
      <c r="I322" s="80">
        <v>9930098.5199999996</v>
      </c>
    </row>
    <row r="323" spans="1:9" ht="31.5" x14ac:dyDescent="0.25">
      <c r="A323" s="95" t="s">
        <v>975</v>
      </c>
      <c r="B323" s="95" t="s">
        <v>3</v>
      </c>
      <c r="C323" s="95" t="s">
        <v>323</v>
      </c>
      <c r="D323" s="95" t="s">
        <v>449</v>
      </c>
      <c r="E323" s="95" t="s">
        <v>736</v>
      </c>
      <c r="F323" s="95"/>
      <c r="G323" s="80">
        <v>9926598.5199999996</v>
      </c>
      <c r="H323" s="80">
        <v>9875615.5199999996</v>
      </c>
      <c r="I323" s="80">
        <v>9930098.5199999996</v>
      </c>
    </row>
    <row r="324" spans="1:9" ht="31.5" customHeight="1" x14ac:dyDescent="0.25">
      <c r="A324" s="95" t="s">
        <v>976</v>
      </c>
      <c r="B324" s="95" t="s">
        <v>3</v>
      </c>
      <c r="C324" s="95" t="s">
        <v>323</v>
      </c>
      <c r="D324" s="95" t="s">
        <v>449</v>
      </c>
      <c r="E324" s="95" t="s">
        <v>750</v>
      </c>
      <c r="F324" s="95"/>
      <c r="G324" s="80">
        <v>9926598.5199999996</v>
      </c>
      <c r="H324" s="80">
        <v>9875615.5199999996</v>
      </c>
      <c r="I324" s="80">
        <v>9930098.5199999996</v>
      </c>
    </row>
    <row r="325" spans="1:9" ht="31.5" x14ac:dyDescent="0.25">
      <c r="A325" s="95" t="s">
        <v>977</v>
      </c>
      <c r="B325" s="95" t="s">
        <v>3</v>
      </c>
      <c r="C325" s="95" t="s">
        <v>323</v>
      </c>
      <c r="D325" s="95" t="s">
        <v>449</v>
      </c>
      <c r="E325" s="95" t="s">
        <v>752</v>
      </c>
      <c r="F325" s="95"/>
      <c r="G325" s="80">
        <v>9926598.5199999996</v>
      </c>
      <c r="H325" s="80">
        <v>9875615.5199999996</v>
      </c>
      <c r="I325" s="80">
        <v>9930098.5199999996</v>
      </c>
    </row>
    <row r="326" spans="1:9" ht="78.75" x14ac:dyDescent="0.25">
      <c r="A326" s="95" t="s">
        <v>920</v>
      </c>
      <c r="B326" s="95" t="s">
        <v>3</v>
      </c>
      <c r="C326" s="95" t="s">
        <v>323</v>
      </c>
      <c r="D326" s="95" t="s">
        <v>449</v>
      </c>
      <c r="E326" s="95" t="s">
        <v>752</v>
      </c>
      <c r="F326" s="95" t="s">
        <v>385</v>
      </c>
      <c r="G326" s="80">
        <v>8542273</v>
      </c>
      <c r="H326" s="80">
        <v>8487790</v>
      </c>
      <c r="I326" s="80">
        <v>8542273</v>
      </c>
    </row>
    <row r="327" spans="1:9" ht="31.5" x14ac:dyDescent="0.25">
      <c r="A327" s="95" t="s">
        <v>877</v>
      </c>
      <c r="B327" s="95" t="s">
        <v>3</v>
      </c>
      <c r="C327" s="95" t="s">
        <v>323</v>
      </c>
      <c r="D327" s="95" t="s">
        <v>449</v>
      </c>
      <c r="E327" s="95" t="s">
        <v>752</v>
      </c>
      <c r="F327" s="95" t="s">
        <v>387</v>
      </c>
      <c r="G327" s="80">
        <v>1357551.49</v>
      </c>
      <c r="H327" s="80">
        <v>1383705.52</v>
      </c>
      <c r="I327" s="80">
        <v>1383705.52</v>
      </c>
    </row>
    <row r="328" spans="1:9" x14ac:dyDescent="0.25">
      <c r="A328" s="95" t="s">
        <v>921</v>
      </c>
      <c r="B328" s="95" t="s">
        <v>3</v>
      </c>
      <c r="C328" s="95" t="s">
        <v>323</v>
      </c>
      <c r="D328" s="95" t="s">
        <v>449</v>
      </c>
      <c r="E328" s="95" t="s">
        <v>752</v>
      </c>
      <c r="F328" s="95" t="s">
        <v>395</v>
      </c>
      <c r="G328" s="80">
        <v>26774.03</v>
      </c>
      <c r="H328" s="80">
        <v>4120</v>
      </c>
      <c r="I328" s="80">
        <v>4120</v>
      </c>
    </row>
    <row r="329" spans="1:9" ht="47.25" x14ac:dyDescent="0.25">
      <c r="A329" s="95" t="s">
        <v>980</v>
      </c>
      <c r="B329" s="95" t="s">
        <v>3</v>
      </c>
      <c r="C329" s="95" t="s">
        <v>323</v>
      </c>
      <c r="D329" s="95" t="s">
        <v>449</v>
      </c>
      <c r="E329" s="95" t="s">
        <v>825</v>
      </c>
      <c r="F329" s="95"/>
      <c r="G329" s="80">
        <v>2000</v>
      </c>
      <c r="H329" s="80">
        <v>0</v>
      </c>
      <c r="I329" s="80">
        <v>0</v>
      </c>
    </row>
    <row r="330" spans="1:9" x14ac:dyDescent="0.25">
      <c r="A330" s="95" t="s">
        <v>914</v>
      </c>
      <c r="B330" s="95" t="s">
        <v>3</v>
      </c>
      <c r="C330" s="95" t="s">
        <v>323</v>
      </c>
      <c r="D330" s="95" t="s">
        <v>449</v>
      </c>
      <c r="E330" s="95" t="s">
        <v>827</v>
      </c>
      <c r="F330" s="95"/>
      <c r="G330" s="80">
        <v>2000</v>
      </c>
      <c r="H330" s="80">
        <v>0</v>
      </c>
      <c r="I330" s="80">
        <v>0</v>
      </c>
    </row>
    <row r="331" spans="1:9" x14ac:dyDescent="0.25">
      <c r="A331" s="95" t="s">
        <v>915</v>
      </c>
      <c r="B331" s="95" t="s">
        <v>3</v>
      </c>
      <c r="C331" s="95" t="s">
        <v>323</v>
      </c>
      <c r="D331" s="95" t="s">
        <v>449</v>
      </c>
      <c r="E331" s="95" t="s">
        <v>827</v>
      </c>
      <c r="F331" s="95"/>
      <c r="G331" s="80">
        <v>2000</v>
      </c>
      <c r="H331" s="80">
        <v>0</v>
      </c>
      <c r="I331" s="80">
        <v>0</v>
      </c>
    </row>
    <row r="332" spans="1:9" ht="110.25" x14ac:dyDescent="0.25">
      <c r="A332" s="95" t="s">
        <v>981</v>
      </c>
      <c r="B332" s="95" t="s">
        <v>3</v>
      </c>
      <c r="C332" s="95" t="s">
        <v>323</v>
      </c>
      <c r="D332" s="95" t="s">
        <v>449</v>
      </c>
      <c r="E332" s="95" t="s">
        <v>830</v>
      </c>
      <c r="F332" s="95"/>
      <c r="G332" s="80">
        <v>2000</v>
      </c>
      <c r="H332" s="80">
        <v>0</v>
      </c>
      <c r="I332" s="80">
        <v>0</v>
      </c>
    </row>
    <row r="333" spans="1:9" x14ac:dyDescent="0.25">
      <c r="A333" s="95" t="s">
        <v>921</v>
      </c>
      <c r="B333" s="95" t="s">
        <v>3</v>
      </c>
      <c r="C333" s="95" t="s">
        <v>323</v>
      </c>
      <c r="D333" s="95" t="s">
        <v>449</v>
      </c>
      <c r="E333" s="95" t="s">
        <v>830</v>
      </c>
      <c r="F333" s="95" t="s">
        <v>395</v>
      </c>
      <c r="G333" s="80">
        <v>2000</v>
      </c>
      <c r="H333" s="80">
        <v>0</v>
      </c>
      <c r="I333" s="80">
        <v>0</v>
      </c>
    </row>
    <row r="334" spans="1:9" ht="63" x14ac:dyDescent="0.25">
      <c r="A334" s="95" t="s">
        <v>982</v>
      </c>
      <c r="B334" s="95" t="s">
        <v>3</v>
      </c>
      <c r="C334" s="95" t="s">
        <v>323</v>
      </c>
      <c r="D334" s="95" t="s">
        <v>449</v>
      </c>
      <c r="E334" s="95" t="s">
        <v>846</v>
      </c>
      <c r="F334" s="95"/>
      <c r="G334" s="80">
        <v>0</v>
      </c>
      <c r="H334" s="80">
        <v>350748.75</v>
      </c>
      <c r="I334" s="80">
        <v>350748.75</v>
      </c>
    </row>
    <row r="335" spans="1:9" x14ac:dyDescent="0.25">
      <c r="A335" s="95" t="s">
        <v>914</v>
      </c>
      <c r="B335" s="95" t="s">
        <v>3</v>
      </c>
      <c r="C335" s="95" t="s">
        <v>323</v>
      </c>
      <c r="D335" s="95" t="s">
        <v>449</v>
      </c>
      <c r="E335" s="95" t="s">
        <v>847</v>
      </c>
      <c r="F335" s="95"/>
      <c r="G335" s="80">
        <v>0</v>
      </c>
      <c r="H335" s="80">
        <v>350748.75</v>
      </c>
      <c r="I335" s="80">
        <v>350748.75</v>
      </c>
    </row>
    <row r="336" spans="1:9" x14ac:dyDescent="0.25">
      <c r="A336" s="95" t="s">
        <v>915</v>
      </c>
      <c r="B336" s="95" t="s">
        <v>3</v>
      </c>
      <c r="C336" s="95" t="s">
        <v>323</v>
      </c>
      <c r="D336" s="95" t="s">
        <v>449</v>
      </c>
      <c r="E336" s="95" t="s">
        <v>847</v>
      </c>
      <c r="F336" s="95"/>
      <c r="G336" s="80">
        <v>0</v>
      </c>
      <c r="H336" s="80">
        <v>350748.75</v>
      </c>
      <c r="I336" s="80">
        <v>350748.75</v>
      </c>
    </row>
    <row r="337" spans="1:9" ht="63" x14ac:dyDescent="0.25">
      <c r="A337" s="95" t="s">
        <v>983</v>
      </c>
      <c r="B337" s="95" t="s">
        <v>3</v>
      </c>
      <c r="C337" s="95" t="s">
        <v>323</v>
      </c>
      <c r="D337" s="95" t="s">
        <v>449</v>
      </c>
      <c r="E337" s="95" t="s">
        <v>849</v>
      </c>
      <c r="F337" s="95"/>
      <c r="G337" s="80">
        <v>0</v>
      </c>
      <c r="H337" s="80">
        <v>350748.75</v>
      </c>
      <c r="I337" s="80">
        <v>350748.75</v>
      </c>
    </row>
    <row r="338" spans="1:9" ht="47.25" x14ac:dyDescent="0.25">
      <c r="A338" s="95" t="s">
        <v>869</v>
      </c>
      <c r="B338" s="95" t="s">
        <v>3</v>
      </c>
      <c r="C338" s="95" t="s">
        <v>323</v>
      </c>
      <c r="D338" s="95" t="s">
        <v>449</v>
      </c>
      <c r="E338" s="95" t="s">
        <v>849</v>
      </c>
      <c r="F338" s="95" t="s">
        <v>327</v>
      </c>
      <c r="G338" s="80">
        <v>0</v>
      </c>
      <c r="H338" s="80">
        <v>350748.75</v>
      </c>
      <c r="I338" s="80">
        <v>350748.75</v>
      </c>
    </row>
    <row r="339" spans="1:9" ht="31.5" x14ac:dyDescent="0.25">
      <c r="A339" s="95" t="s">
        <v>922</v>
      </c>
      <c r="B339" s="95" t="s">
        <v>3</v>
      </c>
      <c r="C339" s="95" t="s">
        <v>323</v>
      </c>
      <c r="D339" s="95" t="s">
        <v>449</v>
      </c>
      <c r="E339" s="95" t="s">
        <v>851</v>
      </c>
      <c r="F339" s="95"/>
      <c r="G339" s="80">
        <v>18415507.949999999</v>
      </c>
      <c r="H339" s="80">
        <v>0</v>
      </c>
      <c r="I339" s="80">
        <v>0</v>
      </c>
    </row>
    <row r="340" spans="1:9" x14ac:dyDescent="0.25">
      <c r="A340" s="95" t="s">
        <v>914</v>
      </c>
      <c r="B340" s="95" t="s">
        <v>3</v>
      </c>
      <c r="C340" s="95" t="s">
        <v>323</v>
      </c>
      <c r="D340" s="95" t="s">
        <v>449</v>
      </c>
      <c r="E340" s="95" t="s">
        <v>852</v>
      </c>
      <c r="F340" s="95"/>
      <c r="G340" s="80">
        <v>18415507.949999999</v>
      </c>
      <c r="H340" s="80">
        <v>0</v>
      </c>
      <c r="I340" s="80">
        <v>0</v>
      </c>
    </row>
    <row r="341" spans="1:9" x14ac:dyDescent="0.25">
      <c r="A341" s="95" t="s">
        <v>915</v>
      </c>
      <c r="B341" s="95" t="s">
        <v>3</v>
      </c>
      <c r="C341" s="95" t="s">
        <v>323</v>
      </c>
      <c r="D341" s="95" t="s">
        <v>449</v>
      </c>
      <c r="E341" s="95" t="s">
        <v>852</v>
      </c>
      <c r="F341" s="95"/>
      <c r="G341" s="80">
        <v>18415507.949999999</v>
      </c>
      <c r="H341" s="80">
        <v>0</v>
      </c>
      <c r="I341" s="80">
        <v>0</v>
      </c>
    </row>
    <row r="342" spans="1:9" ht="31.5" x14ac:dyDescent="0.25">
      <c r="A342" s="95" t="s">
        <v>923</v>
      </c>
      <c r="B342" s="95" t="s">
        <v>3</v>
      </c>
      <c r="C342" s="95" t="s">
        <v>323</v>
      </c>
      <c r="D342" s="95" t="s">
        <v>449</v>
      </c>
      <c r="E342" s="95" t="s">
        <v>853</v>
      </c>
      <c r="F342" s="95"/>
      <c r="G342" s="80">
        <v>41040</v>
      </c>
      <c r="H342" s="80">
        <v>0</v>
      </c>
      <c r="I342" s="80">
        <v>0</v>
      </c>
    </row>
    <row r="343" spans="1:9" ht="31.5" x14ac:dyDescent="0.25">
      <c r="A343" s="95" t="s">
        <v>877</v>
      </c>
      <c r="B343" s="95" t="s">
        <v>3</v>
      </c>
      <c r="C343" s="95" t="s">
        <v>323</v>
      </c>
      <c r="D343" s="95" t="s">
        <v>449</v>
      </c>
      <c r="E343" s="95" t="s">
        <v>853</v>
      </c>
      <c r="F343" s="95" t="s">
        <v>387</v>
      </c>
      <c r="G343" s="80">
        <v>41040</v>
      </c>
      <c r="H343" s="80">
        <v>0</v>
      </c>
      <c r="I343" s="80">
        <v>0</v>
      </c>
    </row>
    <row r="344" spans="1:9" ht="126" x14ac:dyDescent="0.25">
      <c r="A344" s="95" t="s">
        <v>1437</v>
      </c>
      <c r="B344" s="95" t="s">
        <v>3</v>
      </c>
      <c r="C344" s="95" t="s">
        <v>323</v>
      </c>
      <c r="D344" s="95" t="s">
        <v>449</v>
      </c>
      <c r="E344" s="95" t="s">
        <v>1432</v>
      </c>
      <c r="F344" s="95"/>
      <c r="G344" s="80">
        <v>18374467.949999999</v>
      </c>
      <c r="H344" s="80">
        <v>0</v>
      </c>
      <c r="I344" s="80">
        <v>0</v>
      </c>
    </row>
    <row r="345" spans="1:9" ht="47.25" x14ac:dyDescent="0.25">
      <c r="A345" s="95" t="s">
        <v>869</v>
      </c>
      <c r="B345" s="95" t="s">
        <v>3</v>
      </c>
      <c r="C345" s="95" t="s">
        <v>323</v>
      </c>
      <c r="D345" s="95" t="s">
        <v>449</v>
      </c>
      <c r="E345" s="95" t="s">
        <v>1432</v>
      </c>
      <c r="F345" s="95" t="s">
        <v>327</v>
      </c>
      <c r="G345" s="80">
        <v>18374467.949999999</v>
      </c>
      <c r="H345" s="80">
        <v>0</v>
      </c>
      <c r="I345" s="80">
        <v>0</v>
      </c>
    </row>
    <row r="346" spans="1:9" ht="31.5" x14ac:dyDescent="0.25">
      <c r="A346" s="95" t="s">
        <v>984</v>
      </c>
      <c r="B346" s="95" t="s">
        <v>3</v>
      </c>
      <c r="C346" s="95" t="s">
        <v>358</v>
      </c>
      <c r="D346" s="95"/>
      <c r="E346" s="95"/>
      <c r="F346" s="95"/>
      <c r="G346" s="80">
        <v>20557529.66</v>
      </c>
      <c r="H346" s="80">
        <v>18643097</v>
      </c>
      <c r="I346" s="80">
        <v>18643097</v>
      </c>
    </row>
    <row r="347" spans="1:9" ht="47.25" x14ac:dyDescent="0.25">
      <c r="A347" s="95" t="s">
        <v>985</v>
      </c>
      <c r="B347" s="95" t="s">
        <v>3</v>
      </c>
      <c r="C347" s="95" t="s">
        <v>358</v>
      </c>
      <c r="D347" s="95" t="s">
        <v>421</v>
      </c>
      <c r="E347" s="95"/>
      <c r="F347" s="95"/>
      <c r="G347" s="80">
        <v>20557529.66</v>
      </c>
      <c r="H347" s="80">
        <v>18643097</v>
      </c>
      <c r="I347" s="80">
        <v>18643097</v>
      </c>
    </row>
    <row r="348" spans="1:9" ht="63" x14ac:dyDescent="0.25">
      <c r="A348" s="95" t="s">
        <v>986</v>
      </c>
      <c r="B348" s="95" t="s">
        <v>3</v>
      </c>
      <c r="C348" s="95" t="s">
        <v>358</v>
      </c>
      <c r="D348" s="95" t="s">
        <v>421</v>
      </c>
      <c r="E348" s="95" t="s">
        <v>624</v>
      </c>
      <c r="F348" s="95"/>
      <c r="G348" s="80">
        <v>20551954</v>
      </c>
      <c r="H348" s="80">
        <v>18643097</v>
      </c>
      <c r="I348" s="80">
        <v>18643097</v>
      </c>
    </row>
    <row r="349" spans="1:9" ht="47.25" x14ac:dyDescent="0.25">
      <c r="A349" s="95" t="s">
        <v>987</v>
      </c>
      <c r="B349" s="95" t="s">
        <v>3</v>
      </c>
      <c r="C349" s="95" t="s">
        <v>358</v>
      </c>
      <c r="D349" s="95" t="s">
        <v>421</v>
      </c>
      <c r="E349" s="95" t="s">
        <v>626</v>
      </c>
      <c r="F349" s="95"/>
      <c r="G349" s="80">
        <v>20005234</v>
      </c>
      <c r="H349" s="80">
        <v>18294377</v>
      </c>
      <c r="I349" s="80">
        <v>18294377</v>
      </c>
    </row>
    <row r="350" spans="1:9" ht="141.75" x14ac:dyDescent="0.25">
      <c r="A350" s="95" t="s">
        <v>988</v>
      </c>
      <c r="B350" s="95" t="s">
        <v>3</v>
      </c>
      <c r="C350" s="95" t="s">
        <v>358</v>
      </c>
      <c r="D350" s="95" t="s">
        <v>421</v>
      </c>
      <c r="E350" s="95" t="s">
        <v>628</v>
      </c>
      <c r="F350" s="95"/>
      <c r="G350" s="80">
        <v>20005234</v>
      </c>
      <c r="H350" s="80">
        <v>18294377</v>
      </c>
      <c r="I350" s="80">
        <v>18294377</v>
      </c>
    </row>
    <row r="351" spans="1:9" ht="110.25" x14ac:dyDescent="0.25">
      <c r="A351" s="95" t="s">
        <v>989</v>
      </c>
      <c r="B351" s="95" t="s">
        <v>3</v>
      </c>
      <c r="C351" s="95" t="s">
        <v>358</v>
      </c>
      <c r="D351" s="95" t="s">
        <v>421</v>
      </c>
      <c r="E351" s="95" t="s">
        <v>631</v>
      </c>
      <c r="F351" s="95"/>
      <c r="G351" s="80">
        <v>19858234</v>
      </c>
      <c r="H351" s="80">
        <v>18234377</v>
      </c>
      <c r="I351" s="80">
        <v>18234377</v>
      </c>
    </row>
    <row r="352" spans="1:9" ht="78.75" x14ac:dyDescent="0.25">
      <c r="A352" s="95" t="s">
        <v>920</v>
      </c>
      <c r="B352" s="95" t="s">
        <v>3</v>
      </c>
      <c r="C352" s="95" t="s">
        <v>358</v>
      </c>
      <c r="D352" s="95" t="s">
        <v>421</v>
      </c>
      <c r="E352" s="95" t="s">
        <v>631</v>
      </c>
      <c r="F352" s="95" t="s">
        <v>385</v>
      </c>
      <c r="G352" s="80">
        <v>18172525</v>
      </c>
      <c r="H352" s="80">
        <v>16818803</v>
      </c>
      <c r="I352" s="80">
        <v>16818803</v>
      </c>
    </row>
    <row r="353" spans="1:9" ht="31.5" x14ac:dyDescent="0.25">
      <c r="A353" s="95" t="s">
        <v>877</v>
      </c>
      <c r="B353" s="95" t="s">
        <v>3</v>
      </c>
      <c r="C353" s="95" t="s">
        <v>358</v>
      </c>
      <c r="D353" s="95" t="s">
        <v>421</v>
      </c>
      <c r="E353" s="95" t="s">
        <v>631</v>
      </c>
      <c r="F353" s="95" t="s">
        <v>387</v>
      </c>
      <c r="G353" s="80">
        <v>1663924</v>
      </c>
      <c r="H353" s="80">
        <v>1373789</v>
      </c>
      <c r="I353" s="80">
        <v>1373789</v>
      </c>
    </row>
    <row r="354" spans="1:9" x14ac:dyDescent="0.25">
      <c r="A354" s="95" t="s">
        <v>921</v>
      </c>
      <c r="B354" s="95" t="s">
        <v>3</v>
      </c>
      <c r="C354" s="95" t="s">
        <v>358</v>
      </c>
      <c r="D354" s="95" t="s">
        <v>421</v>
      </c>
      <c r="E354" s="95" t="s">
        <v>631</v>
      </c>
      <c r="F354" s="95" t="s">
        <v>395</v>
      </c>
      <c r="G354" s="80">
        <v>21785</v>
      </c>
      <c r="H354" s="80">
        <v>41785</v>
      </c>
      <c r="I354" s="80">
        <v>41785</v>
      </c>
    </row>
    <row r="355" spans="1:9" ht="63" x14ac:dyDescent="0.25">
      <c r="A355" s="95" t="s">
        <v>990</v>
      </c>
      <c r="B355" s="95" t="s">
        <v>3</v>
      </c>
      <c r="C355" s="95" t="s">
        <v>358</v>
      </c>
      <c r="D355" s="95" t="s">
        <v>421</v>
      </c>
      <c r="E355" s="95" t="s">
        <v>633</v>
      </c>
      <c r="F355" s="95"/>
      <c r="G355" s="80">
        <v>147000</v>
      </c>
      <c r="H355" s="80">
        <v>60000</v>
      </c>
      <c r="I355" s="80">
        <v>60000</v>
      </c>
    </row>
    <row r="356" spans="1:9" ht="31.5" customHeight="1" x14ac:dyDescent="0.25">
      <c r="A356" s="95" t="s">
        <v>877</v>
      </c>
      <c r="B356" s="95" t="s">
        <v>3</v>
      </c>
      <c r="C356" s="95" t="s">
        <v>358</v>
      </c>
      <c r="D356" s="95" t="s">
        <v>421</v>
      </c>
      <c r="E356" s="95" t="s">
        <v>633</v>
      </c>
      <c r="F356" s="95" t="s">
        <v>387</v>
      </c>
      <c r="G356" s="80">
        <v>147000</v>
      </c>
      <c r="H356" s="80">
        <v>60000</v>
      </c>
      <c r="I356" s="80">
        <v>60000</v>
      </c>
    </row>
    <row r="357" spans="1:9" ht="47.25" x14ac:dyDescent="0.25">
      <c r="A357" s="95" t="s">
        <v>991</v>
      </c>
      <c r="B357" s="95" t="s">
        <v>3</v>
      </c>
      <c r="C357" s="95" t="s">
        <v>358</v>
      </c>
      <c r="D357" s="95" t="s">
        <v>421</v>
      </c>
      <c r="E357" s="95" t="s">
        <v>635</v>
      </c>
      <c r="F357" s="95"/>
      <c r="G357" s="80">
        <v>546720</v>
      </c>
      <c r="H357" s="80">
        <v>348720</v>
      </c>
      <c r="I357" s="80">
        <v>348720</v>
      </c>
    </row>
    <row r="358" spans="1:9" ht="78.75" x14ac:dyDescent="0.25">
      <c r="A358" s="95" t="s">
        <v>992</v>
      </c>
      <c r="B358" s="95" t="s">
        <v>3</v>
      </c>
      <c r="C358" s="95" t="s">
        <v>358</v>
      </c>
      <c r="D358" s="95" t="s">
        <v>421</v>
      </c>
      <c r="E358" s="95" t="s">
        <v>637</v>
      </c>
      <c r="F358" s="95"/>
      <c r="G358" s="80">
        <v>546720</v>
      </c>
      <c r="H358" s="80">
        <v>348720</v>
      </c>
      <c r="I358" s="80">
        <v>348720</v>
      </c>
    </row>
    <row r="359" spans="1:9" ht="47.25" x14ac:dyDescent="0.25">
      <c r="A359" s="95" t="s">
        <v>993</v>
      </c>
      <c r="B359" s="95" t="s">
        <v>3</v>
      </c>
      <c r="C359" s="95" t="s">
        <v>358</v>
      </c>
      <c r="D359" s="95" t="s">
        <v>421</v>
      </c>
      <c r="E359" s="95" t="s">
        <v>639</v>
      </c>
      <c r="F359" s="95"/>
      <c r="G359" s="80">
        <v>546720</v>
      </c>
      <c r="H359" s="80">
        <v>348720</v>
      </c>
      <c r="I359" s="80">
        <v>348720</v>
      </c>
    </row>
    <row r="360" spans="1:9" ht="31.5" x14ac:dyDescent="0.25">
      <c r="A360" s="95" t="s">
        <v>877</v>
      </c>
      <c r="B360" s="95" t="s">
        <v>3</v>
      </c>
      <c r="C360" s="95" t="s">
        <v>358</v>
      </c>
      <c r="D360" s="95" t="s">
        <v>421</v>
      </c>
      <c r="E360" s="95" t="s">
        <v>639</v>
      </c>
      <c r="F360" s="95" t="s">
        <v>387</v>
      </c>
      <c r="G360" s="80">
        <v>546720</v>
      </c>
      <c r="H360" s="80">
        <v>348720</v>
      </c>
      <c r="I360" s="80">
        <v>348720</v>
      </c>
    </row>
    <row r="361" spans="1:9" ht="47.25" x14ac:dyDescent="0.25">
      <c r="A361" s="95" t="s">
        <v>980</v>
      </c>
      <c r="B361" s="95" t="s">
        <v>3</v>
      </c>
      <c r="C361" s="95" t="s">
        <v>358</v>
      </c>
      <c r="D361" s="95" t="s">
        <v>421</v>
      </c>
      <c r="E361" s="95" t="s">
        <v>825</v>
      </c>
      <c r="F361" s="95"/>
      <c r="G361" s="80">
        <v>5575.66</v>
      </c>
      <c r="H361" s="80">
        <v>0</v>
      </c>
      <c r="I361" s="80">
        <v>0</v>
      </c>
    </row>
    <row r="362" spans="1:9" x14ac:dyDescent="0.25">
      <c r="A362" s="95" t="s">
        <v>914</v>
      </c>
      <c r="B362" s="95" t="s">
        <v>3</v>
      </c>
      <c r="C362" s="95" t="s">
        <v>358</v>
      </c>
      <c r="D362" s="95" t="s">
        <v>421</v>
      </c>
      <c r="E362" s="95" t="s">
        <v>827</v>
      </c>
      <c r="F362" s="95"/>
      <c r="G362" s="80">
        <v>5575.66</v>
      </c>
      <c r="H362" s="80">
        <v>0</v>
      </c>
      <c r="I362" s="80">
        <v>0</v>
      </c>
    </row>
    <row r="363" spans="1:9" x14ac:dyDescent="0.25">
      <c r="A363" s="95" t="s">
        <v>915</v>
      </c>
      <c r="B363" s="95" t="s">
        <v>3</v>
      </c>
      <c r="C363" s="95" t="s">
        <v>358</v>
      </c>
      <c r="D363" s="95" t="s">
        <v>421</v>
      </c>
      <c r="E363" s="95" t="s">
        <v>827</v>
      </c>
      <c r="F363" s="95"/>
      <c r="G363" s="80">
        <v>5575.66</v>
      </c>
      <c r="H363" s="80">
        <v>0</v>
      </c>
      <c r="I363" s="80">
        <v>0</v>
      </c>
    </row>
    <row r="364" spans="1:9" ht="110.25" x14ac:dyDescent="0.25">
      <c r="A364" s="95" t="s">
        <v>981</v>
      </c>
      <c r="B364" s="95" t="s">
        <v>3</v>
      </c>
      <c r="C364" s="95" t="s">
        <v>358</v>
      </c>
      <c r="D364" s="95" t="s">
        <v>421</v>
      </c>
      <c r="E364" s="95" t="s">
        <v>830</v>
      </c>
      <c r="F364" s="95"/>
      <c r="G364" s="80">
        <v>5575.66</v>
      </c>
      <c r="H364" s="80">
        <v>0</v>
      </c>
      <c r="I364" s="80">
        <v>0</v>
      </c>
    </row>
    <row r="365" spans="1:9" ht="31.5" x14ac:dyDescent="0.25">
      <c r="A365" s="95" t="s">
        <v>877</v>
      </c>
      <c r="B365" s="95" t="s">
        <v>3</v>
      </c>
      <c r="C365" s="95" t="s">
        <v>358</v>
      </c>
      <c r="D365" s="95" t="s">
        <v>421</v>
      </c>
      <c r="E365" s="95" t="s">
        <v>830</v>
      </c>
      <c r="F365" s="95" t="s">
        <v>387</v>
      </c>
      <c r="G365" s="80">
        <v>2216.34</v>
      </c>
      <c r="H365" s="80">
        <v>0</v>
      </c>
      <c r="I365" s="80">
        <v>0</v>
      </c>
    </row>
    <row r="366" spans="1:9" x14ac:dyDescent="0.25">
      <c r="A366" s="95" t="s">
        <v>921</v>
      </c>
      <c r="B366" s="95" t="s">
        <v>3</v>
      </c>
      <c r="C366" s="95" t="s">
        <v>358</v>
      </c>
      <c r="D366" s="95" t="s">
        <v>421</v>
      </c>
      <c r="E366" s="95" t="s">
        <v>830</v>
      </c>
      <c r="F366" s="95" t="s">
        <v>395</v>
      </c>
      <c r="G366" s="80">
        <v>3359.32</v>
      </c>
      <c r="H366" s="80">
        <v>0</v>
      </c>
      <c r="I366" s="80">
        <v>0</v>
      </c>
    </row>
    <row r="367" spans="1:9" x14ac:dyDescent="0.25">
      <c r="A367" s="95" t="s">
        <v>872</v>
      </c>
      <c r="B367" s="95" t="s">
        <v>3</v>
      </c>
      <c r="C367" s="95" t="s">
        <v>422</v>
      </c>
      <c r="D367" s="95"/>
      <c r="E367" s="95"/>
      <c r="F367" s="95"/>
      <c r="G367" s="80">
        <v>343836700.01999998</v>
      </c>
      <c r="H367" s="80">
        <v>95582265.859999999</v>
      </c>
      <c r="I367" s="80">
        <v>75518655.769999996</v>
      </c>
    </row>
    <row r="368" spans="1:9" x14ac:dyDescent="0.25">
      <c r="A368" s="95" t="s">
        <v>994</v>
      </c>
      <c r="B368" s="95" t="s">
        <v>3</v>
      </c>
      <c r="C368" s="95" t="s">
        <v>422</v>
      </c>
      <c r="D368" s="95" t="s">
        <v>514</v>
      </c>
      <c r="E368" s="95"/>
      <c r="F368" s="95"/>
      <c r="G368" s="80">
        <v>1320000</v>
      </c>
      <c r="H368" s="80">
        <v>85666.55</v>
      </c>
      <c r="I368" s="80">
        <v>85666.55</v>
      </c>
    </row>
    <row r="369" spans="1:9" ht="47.25" x14ac:dyDescent="0.25">
      <c r="A369" s="95" t="s">
        <v>995</v>
      </c>
      <c r="B369" s="95" t="s">
        <v>3</v>
      </c>
      <c r="C369" s="95" t="s">
        <v>422</v>
      </c>
      <c r="D369" s="95" t="s">
        <v>514</v>
      </c>
      <c r="E369" s="95" t="s">
        <v>707</v>
      </c>
      <c r="F369" s="95"/>
      <c r="G369" s="80">
        <v>1320000</v>
      </c>
      <c r="H369" s="80">
        <v>85666.55</v>
      </c>
      <c r="I369" s="80">
        <v>85666.55</v>
      </c>
    </row>
    <row r="370" spans="1:9" ht="31.5" x14ac:dyDescent="0.25">
      <c r="A370" s="95" t="s">
        <v>1171</v>
      </c>
      <c r="B370" s="95" t="s">
        <v>3</v>
      </c>
      <c r="C370" s="95" t="s">
        <v>422</v>
      </c>
      <c r="D370" s="95" t="s">
        <v>514</v>
      </c>
      <c r="E370" s="95" t="s">
        <v>1148</v>
      </c>
      <c r="F370" s="95"/>
      <c r="G370" s="80">
        <v>1320000</v>
      </c>
      <c r="H370" s="80">
        <v>85666.55</v>
      </c>
      <c r="I370" s="80">
        <v>85666.55</v>
      </c>
    </row>
    <row r="371" spans="1:9" ht="47.25" x14ac:dyDescent="0.25">
      <c r="A371" s="95" t="s">
        <v>996</v>
      </c>
      <c r="B371" s="95" t="s">
        <v>3</v>
      </c>
      <c r="C371" s="95" t="s">
        <v>422</v>
      </c>
      <c r="D371" s="95" t="s">
        <v>514</v>
      </c>
      <c r="E371" s="95" t="s">
        <v>1153</v>
      </c>
      <c r="F371" s="95"/>
      <c r="G371" s="80">
        <v>1320000</v>
      </c>
      <c r="H371" s="80">
        <v>85666.55</v>
      </c>
      <c r="I371" s="80">
        <v>85666.55</v>
      </c>
    </row>
    <row r="372" spans="1:9" ht="63" x14ac:dyDescent="0.25">
      <c r="A372" s="95" t="s">
        <v>997</v>
      </c>
      <c r="B372" s="95" t="s">
        <v>3</v>
      </c>
      <c r="C372" s="95" t="s">
        <v>422</v>
      </c>
      <c r="D372" s="95" t="s">
        <v>514</v>
      </c>
      <c r="E372" s="95" t="s">
        <v>1154</v>
      </c>
      <c r="F372" s="95"/>
      <c r="G372" s="80">
        <v>1320000</v>
      </c>
      <c r="H372" s="80">
        <v>85666.55</v>
      </c>
      <c r="I372" s="80">
        <v>85666.55</v>
      </c>
    </row>
    <row r="373" spans="1:9" ht="47.25" x14ac:dyDescent="0.25">
      <c r="A373" s="95" t="s">
        <v>869</v>
      </c>
      <c r="B373" s="95" t="s">
        <v>3</v>
      </c>
      <c r="C373" s="95" t="s">
        <v>422</v>
      </c>
      <c r="D373" s="95" t="s">
        <v>514</v>
      </c>
      <c r="E373" s="95" t="s">
        <v>1154</v>
      </c>
      <c r="F373" s="95" t="s">
        <v>327</v>
      </c>
      <c r="G373" s="80">
        <v>1320000</v>
      </c>
      <c r="H373" s="80">
        <v>85666.55</v>
      </c>
      <c r="I373" s="80">
        <v>85666.55</v>
      </c>
    </row>
    <row r="374" spans="1:9" x14ac:dyDescent="0.25">
      <c r="A374" s="95" t="s">
        <v>998</v>
      </c>
      <c r="B374" s="95" t="s">
        <v>3</v>
      </c>
      <c r="C374" s="95" t="s">
        <v>422</v>
      </c>
      <c r="D374" s="95" t="s">
        <v>703</v>
      </c>
      <c r="E374" s="95"/>
      <c r="F374" s="95"/>
      <c r="G374" s="80">
        <v>8233672.1299999999</v>
      </c>
      <c r="H374" s="80">
        <v>8957406.0399999991</v>
      </c>
      <c r="I374" s="80">
        <v>8819221.5500000007</v>
      </c>
    </row>
    <row r="375" spans="1:9" ht="31.5" x14ac:dyDescent="0.25">
      <c r="A375" s="95" t="s">
        <v>999</v>
      </c>
      <c r="B375" s="95" t="s">
        <v>3</v>
      </c>
      <c r="C375" s="95" t="s">
        <v>422</v>
      </c>
      <c r="D375" s="95" t="s">
        <v>703</v>
      </c>
      <c r="E375" s="95" t="s">
        <v>668</v>
      </c>
      <c r="F375" s="95"/>
      <c r="G375" s="80">
        <v>8233672.1299999999</v>
      </c>
      <c r="H375" s="80">
        <v>8957406.0399999991</v>
      </c>
      <c r="I375" s="80">
        <v>8819221.5500000007</v>
      </c>
    </row>
    <row r="376" spans="1:9" ht="47.25" x14ac:dyDescent="0.25">
      <c r="A376" s="95" t="s">
        <v>1000</v>
      </c>
      <c r="B376" s="95" t="s">
        <v>3</v>
      </c>
      <c r="C376" s="95" t="s">
        <v>422</v>
      </c>
      <c r="D376" s="95" t="s">
        <v>703</v>
      </c>
      <c r="E376" s="95" t="s">
        <v>699</v>
      </c>
      <c r="F376" s="95"/>
      <c r="G376" s="80">
        <v>8233672.1299999999</v>
      </c>
      <c r="H376" s="80">
        <v>8957406.0399999991</v>
      </c>
      <c r="I376" s="80">
        <v>8819221.5500000007</v>
      </c>
    </row>
    <row r="377" spans="1:9" ht="31.5" x14ac:dyDescent="0.25">
      <c r="A377" s="95" t="s">
        <v>1001</v>
      </c>
      <c r="B377" s="95" t="s">
        <v>3</v>
      </c>
      <c r="C377" s="95" t="s">
        <v>422</v>
      </c>
      <c r="D377" s="95" t="s">
        <v>703</v>
      </c>
      <c r="E377" s="95" t="s">
        <v>701</v>
      </c>
      <c r="F377" s="95"/>
      <c r="G377" s="80">
        <v>8233672.1299999999</v>
      </c>
      <c r="H377" s="80">
        <v>8957406.0399999991</v>
      </c>
      <c r="I377" s="80">
        <v>8819221.5500000007</v>
      </c>
    </row>
    <row r="378" spans="1:9" ht="31.5" x14ac:dyDescent="0.25">
      <c r="A378" s="95" t="s">
        <v>1002</v>
      </c>
      <c r="B378" s="95" t="s">
        <v>3</v>
      </c>
      <c r="C378" s="95" t="s">
        <v>422</v>
      </c>
      <c r="D378" s="95" t="s">
        <v>703</v>
      </c>
      <c r="E378" s="95" t="s">
        <v>705</v>
      </c>
      <c r="F378" s="95"/>
      <c r="G378" s="80">
        <v>8233672.1299999999</v>
      </c>
      <c r="H378" s="80">
        <v>8957406.0399999991</v>
      </c>
      <c r="I378" s="80">
        <v>8819221.5500000007</v>
      </c>
    </row>
    <row r="379" spans="1:9" ht="47.25" x14ac:dyDescent="0.25">
      <c r="A379" s="95" t="s">
        <v>869</v>
      </c>
      <c r="B379" s="95" t="s">
        <v>3</v>
      </c>
      <c r="C379" s="95" t="s">
        <v>422</v>
      </c>
      <c r="D379" s="95" t="s">
        <v>703</v>
      </c>
      <c r="E379" s="95" t="s">
        <v>705</v>
      </c>
      <c r="F379" s="95" t="s">
        <v>327</v>
      </c>
      <c r="G379" s="80">
        <v>8233672.1299999999</v>
      </c>
      <c r="H379" s="80">
        <v>8957406.0399999991</v>
      </c>
      <c r="I379" s="80">
        <v>8819221.5500000007</v>
      </c>
    </row>
    <row r="380" spans="1:9" x14ac:dyDescent="0.25">
      <c r="A380" s="95" t="s">
        <v>1003</v>
      </c>
      <c r="B380" s="95" t="s">
        <v>3</v>
      </c>
      <c r="C380" s="95" t="s">
        <v>422</v>
      </c>
      <c r="D380" s="95" t="s">
        <v>381</v>
      </c>
      <c r="E380" s="95"/>
      <c r="F380" s="95"/>
      <c r="G380" s="80">
        <v>334283027.88999999</v>
      </c>
      <c r="H380" s="80">
        <v>86539193.269999996</v>
      </c>
      <c r="I380" s="80">
        <v>66613767.670000002</v>
      </c>
    </row>
    <row r="381" spans="1:9" ht="47.25" x14ac:dyDescent="0.25">
      <c r="A381" s="95" t="s">
        <v>1004</v>
      </c>
      <c r="B381" s="95" t="s">
        <v>3</v>
      </c>
      <c r="C381" s="95" t="s">
        <v>422</v>
      </c>
      <c r="D381" s="95" t="s">
        <v>381</v>
      </c>
      <c r="E381" s="95" t="s">
        <v>601</v>
      </c>
      <c r="F381" s="95"/>
      <c r="G381" s="80">
        <v>334283027.88999999</v>
      </c>
      <c r="H381" s="80">
        <v>86539193.269999996</v>
      </c>
      <c r="I381" s="80">
        <v>66613767.670000002</v>
      </c>
    </row>
    <row r="382" spans="1:9" ht="63" x14ac:dyDescent="0.25">
      <c r="A382" s="95" t="s">
        <v>1005</v>
      </c>
      <c r="B382" s="95" t="s">
        <v>3</v>
      </c>
      <c r="C382" s="95" t="s">
        <v>422</v>
      </c>
      <c r="D382" s="95" t="s">
        <v>381</v>
      </c>
      <c r="E382" s="95" t="s">
        <v>603</v>
      </c>
      <c r="F382" s="95"/>
      <c r="G382" s="80">
        <v>94724705.019999996</v>
      </c>
      <c r="H382" s="80">
        <v>86539193.269999996</v>
      </c>
      <c r="I382" s="80">
        <v>66613767.670000002</v>
      </c>
    </row>
    <row r="383" spans="1:9" ht="63" x14ac:dyDescent="0.25">
      <c r="A383" s="95" t="s">
        <v>1006</v>
      </c>
      <c r="B383" s="95" t="s">
        <v>3</v>
      </c>
      <c r="C383" s="95" t="s">
        <v>422</v>
      </c>
      <c r="D383" s="95" t="s">
        <v>381</v>
      </c>
      <c r="E383" s="95" t="s">
        <v>605</v>
      </c>
      <c r="F383" s="95"/>
      <c r="G383" s="80">
        <v>94724705.019999996</v>
      </c>
      <c r="H383" s="80">
        <v>86539193.269999996</v>
      </c>
      <c r="I383" s="80">
        <v>66613767.670000002</v>
      </c>
    </row>
    <row r="384" spans="1:9" ht="31.5" x14ac:dyDescent="0.25">
      <c r="A384" s="95" t="s">
        <v>868</v>
      </c>
      <c r="B384" s="95" t="s">
        <v>3</v>
      </c>
      <c r="C384" s="95" t="s">
        <v>422</v>
      </c>
      <c r="D384" s="95" t="s">
        <v>381</v>
      </c>
      <c r="E384" s="95" t="s">
        <v>607</v>
      </c>
      <c r="F384" s="95"/>
      <c r="G384" s="80">
        <v>4509150.54</v>
      </c>
      <c r="H384" s="80">
        <v>864437.44</v>
      </c>
      <c r="I384" s="80">
        <v>826395.85</v>
      </c>
    </row>
    <row r="385" spans="1:9" ht="47.25" x14ac:dyDescent="0.25">
      <c r="A385" s="95" t="s">
        <v>869</v>
      </c>
      <c r="B385" s="95" t="s">
        <v>3</v>
      </c>
      <c r="C385" s="95" t="s">
        <v>422</v>
      </c>
      <c r="D385" s="95" t="s">
        <v>381</v>
      </c>
      <c r="E385" s="95" t="s">
        <v>607</v>
      </c>
      <c r="F385" s="95" t="s">
        <v>327</v>
      </c>
      <c r="G385" s="80">
        <v>4509150.54</v>
      </c>
      <c r="H385" s="80">
        <v>864437.44</v>
      </c>
      <c r="I385" s="80">
        <v>826395.85</v>
      </c>
    </row>
    <row r="386" spans="1:9" ht="63" x14ac:dyDescent="0.25">
      <c r="A386" s="95" t="s">
        <v>1007</v>
      </c>
      <c r="B386" s="95" t="s">
        <v>3</v>
      </c>
      <c r="C386" s="95" t="s">
        <v>422</v>
      </c>
      <c r="D386" s="95" t="s">
        <v>381</v>
      </c>
      <c r="E386" s="95" t="s">
        <v>609</v>
      </c>
      <c r="F386" s="95"/>
      <c r="G386" s="80">
        <v>88239015.480000004</v>
      </c>
      <c r="H386" s="80">
        <v>85674755.829999998</v>
      </c>
      <c r="I386" s="80">
        <v>65787371.82</v>
      </c>
    </row>
    <row r="387" spans="1:9" ht="47.25" x14ac:dyDescent="0.25">
      <c r="A387" s="95" t="s">
        <v>869</v>
      </c>
      <c r="B387" s="95" t="s">
        <v>3</v>
      </c>
      <c r="C387" s="95" t="s">
        <v>422</v>
      </c>
      <c r="D387" s="95" t="s">
        <v>381</v>
      </c>
      <c r="E387" s="95" t="s">
        <v>609</v>
      </c>
      <c r="F387" s="95" t="s">
        <v>327</v>
      </c>
      <c r="G387" s="80">
        <v>88239015.480000004</v>
      </c>
      <c r="H387" s="80">
        <v>85674755.829999998</v>
      </c>
      <c r="I387" s="80">
        <v>65787371.82</v>
      </c>
    </row>
    <row r="388" spans="1:9" ht="47.25" x14ac:dyDescent="0.25">
      <c r="A388" s="95" t="s">
        <v>1367</v>
      </c>
      <c r="B388" s="95" t="s">
        <v>3</v>
      </c>
      <c r="C388" s="95" t="s">
        <v>422</v>
      </c>
      <c r="D388" s="95" t="s">
        <v>381</v>
      </c>
      <c r="E388" s="95" t="s">
        <v>1452</v>
      </c>
      <c r="F388" s="95"/>
      <c r="G388" s="80">
        <v>1976539</v>
      </c>
      <c r="H388" s="80">
        <v>0</v>
      </c>
      <c r="I388" s="80">
        <v>0</v>
      </c>
    </row>
    <row r="389" spans="1:9" ht="47.25" x14ac:dyDescent="0.25">
      <c r="A389" s="95" t="s">
        <v>869</v>
      </c>
      <c r="B389" s="95" t="s">
        <v>3</v>
      </c>
      <c r="C389" s="95" t="s">
        <v>422</v>
      </c>
      <c r="D389" s="95" t="s">
        <v>381</v>
      </c>
      <c r="E389" s="95" t="s">
        <v>1452</v>
      </c>
      <c r="F389" s="95" t="s">
        <v>327</v>
      </c>
      <c r="G389" s="80">
        <v>1976539</v>
      </c>
      <c r="H389" s="80">
        <v>0</v>
      </c>
      <c r="I389" s="80">
        <v>0</v>
      </c>
    </row>
    <row r="390" spans="1:9" ht="63" x14ac:dyDescent="0.25">
      <c r="A390" s="95" t="s">
        <v>1008</v>
      </c>
      <c r="B390" s="95" t="s">
        <v>3</v>
      </c>
      <c r="C390" s="95" t="s">
        <v>422</v>
      </c>
      <c r="D390" s="95" t="s">
        <v>381</v>
      </c>
      <c r="E390" s="95" t="s">
        <v>611</v>
      </c>
      <c r="F390" s="95"/>
      <c r="G390" s="80">
        <v>239558322.87</v>
      </c>
      <c r="H390" s="80">
        <v>0</v>
      </c>
      <c r="I390" s="80">
        <v>0</v>
      </c>
    </row>
    <row r="391" spans="1:9" ht="78.75" x14ac:dyDescent="0.25">
      <c r="A391" s="95" t="s">
        <v>1009</v>
      </c>
      <c r="B391" s="95" t="s">
        <v>3</v>
      </c>
      <c r="C391" s="95" t="s">
        <v>422</v>
      </c>
      <c r="D391" s="95" t="s">
        <v>381</v>
      </c>
      <c r="E391" s="95" t="s">
        <v>613</v>
      </c>
      <c r="F391" s="95"/>
      <c r="G391" s="80">
        <v>128609302.87</v>
      </c>
      <c r="H391" s="80">
        <v>0</v>
      </c>
      <c r="I391" s="80">
        <v>0</v>
      </c>
    </row>
    <row r="392" spans="1:9" ht="78.75" x14ac:dyDescent="0.25">
      <c r="A392" s="95" t="s">
        <v>1274</v>
      </c>
      <c r="B392" s="95" t="s">
        <v>3</v>
      </c>
      <c r="C392" s="95" t="s">
        <v>422</v>
      </c>
      <c r="D392" s="95" t="s">
        <v>381</v>
      </c>
      <c r="E392" s="95" t="s">
        <v>1267</v>
      </c>
      <c r="F392" s="95"/>
      <c r="G392" s="80">
        <v>128244.72</v>
      </c>
      <c r="H392" s="80">
        <v>0</v>
      </c>
      <c r="I392" s="80">
        <v>0</v>
      </c>
    </row>
    <row r="393" spans="1:9" ht="47.25" x14ac:dyDescent="0.25">
      <c r="A393" s="95" t="s">
        <v>869</v>
      </c>
      <c r="B393" s="95" t="s">
        <v>3</v>
      </c>
      <c r="C393" s="95" t="s">
        <v>422</v>
      </c>
      <c r="D393" s="95" t="s">
        <v>381</v>
      </c>
      <c r="E393" s="95" t="s">
        <v>1267</v>
      </c>
      <c r="F393" s="95" t="s">
        <v>327</v>
      </c>
      <c r="G393" s="80">
        <v>128244.72</v>
      </c>
      <c r="H393" s="80">
        <v>0</v>
      </c>
      <c r="I393" s="80">
        <v>0</v>
      </c>
    </row>
    <row r="394" spans="1:9" ht="31.5" x14ac:dyDescent="0.25">
      <c r="A394" s="95" t="s">
        <v>1492</v>
      </c>
      <c r="B394" s="95" t="s">
        <v>3</v>
      </c>
      <c r="C394" s="95" t="s">
        <v>422</v>
      </c>
      <c r="D394" s="95" t="s">
        <v>381</v>
      </c>
      <c r="E394" s="95" t="s">
        <v>1477</v>
      </c>
      <c r="F394" s="95"/>
      <c r="G394" s="80">
        <v>525976.18000000005</v>
      </c>
      <c r="H394" s="80">
        <v>0</v>
      </c>
      <c r="I394" s="80">
        <v>0</v>
      </c>
    </row>
    <row r="395" spans="1:9" ht="47.25" x14ac:dyDescent="0.25">
      <c r="A395" s="95" t="s">
        <v>869</v>
      </c>
      <c r="B395" s="95" t="s">
        <v>3</v>
      </c>
      <c r="C395" s="95" t="s">
        <v>422</v>
      </c>
      <c r="D395" s="95" t="s">
        <v>381</v>
      </c>
      <c r="E395" s="95" t="s">
        <v>1477</v>
      </c>
      <c r="F395" s="95" t="s">
        <v>327</v>
      </c>
      <c r="G395" s="80">
        <v>525976.18000000005</v>
      </c>
      <c r="H395" s="80">
        <v>0</v>
      </c>
      <c r="I395" s="80">
        <v>0</v>
      </c>
    </row>
    <row r="396" spans="1:9" ht="47.25" x14ac:dyDescent="0.25">
      <c r="A396" s="95" t="s">
        <v>1367</v>
      </c>
      <c r="B396" s="95" t="s">
        <v>3</v>
      </c>
      <c r="C396" s="95" t="s">
        <v>422</v>
      </c>
      <c r="D396" s="95" t="s">
        <v>381</v>
      </c>
      <c r="E396" s="95" t="s">
        <v>1358</v>
      </c>
      <c r="F396" s="95"/>
      <c r="G396" s="80">
        <v>8078.41</v>
      </c>
      <c r="H396" s="80">
        <v>0</v>
      </c>
      <c r="I396" s="80">
        <v>0</v>
      </c>
    </row>
    <row r="397" spans="1:9" ht="47.25" x14ac:dyDescent="0.25">
      <c r="A397" s="95" t="s">
        <v>869</v>
      </c>
      <c r="B397" s="95" t="s">
        <v>3</v>
      </c>
      <c r="C397" s="95" t="s">
        <v>422</v>
      </c>
      <c r="D397" s="95" t="s">
        <v>381</v>
      </c>
      <c r="E397" s="95" t="s">
        <v>1358</v>
      </c>
      <c r="F397" s="95" t="s">
        <v>327</v>
      </c>
      <c r="G397" s="80">
        <v>8078.41</v>
      </c>
      <c r="H397" s="80">
        <v>0</v>
      </c>
      <c r="I397" s="80">
        <v>0</v>
      </c>
    </row>
    <row r="398" spans="1:9" ht="47.25" x14ac:dyDescent="0.25">
      <c r="A398" s="95" t="s">
        <v>1367</v>
      </c>
      <c r="B398" s="95" t="s">
        <v>3</v>
      </c>
      <c r="C398" s="95" t="s">
        <v>422</v>
      </c>
      <c r="D398" s="95" t="s">
        <v>381</v>
      </c>
      <c r="E398" s="95" t="s">
        <v>1453</v>
      </c>
      <c r="F398" s="95"/>
      <c r="G398" s="80">
        <v>9260947</v>
      </c>
      <c r="H398" s="80">
        <v>0</v>
      </c>
      <c r="I398" s="80">
        <v>0</v>
      </c>
    </row>
    <row r="399" spans="1:9" ht="47.25" x14ac:dyDescent="0.25">
      <c r="A399" s="95" t="s">
        <v>869</v>
      </c>
      <c r="B399" s="95" t="s">
        <v>3</v>
      </c>
      <c r="C399" s="95" t="s">
        <v>422</v>
      </c>
      <c r="D399" s="95" t="s">
        <v>381</v>
      </c>
      <c r="E399" s="95" t="s">
        <v>1453</v>
      </c>
      <c r="F399" s="95" t="s">
        <v>327</v>
      </c>
      <c r="G399" s="80">
        <v>9260947</v>
      </c>
      <c r="H399" s="80">
        <v>0</v>
      </c>
      <c r="I399" s="80">
        <v>0</v>
      </c>
    </row>
    <row r="400" spans="1:9" ht="94.5" x14ac:dyDescent="0.25">
      <c r="A400" s="95" t="s">
        <v>1011</v>
      </c>
      <c r="B400" s="95" t="s">
        <v>3</v>
      </c>
      <c r="C400" s="95" t="s">
        <v>422</v>
      </c>
      <c r="D400" s="95" t="s">
        <v>381</v>
      </c>
      <c r="E400" s="95" t="s">
        <v>615</v>
      </c>
      <c r="F400" s="95"/>
      <c r="G400" s="80">
        <v>18959163.559999999</v>
      </c>
      <c r="H400" s="80">
        <v>0</v>
      </c>
      <c r="I400" s="80">
        <v>0</v>
      </c>
    </row>
    <row r="401" spans="1:9" ht="47.25" x14ac:dyDescent="0.25">
      <c r="A401" s="95" t="s">
        <v>869</v>
      </c>
      <c r="B401" s="95" t="s">
        <v>3</v>
      </c>
      <c r="C401" s="95" t="s">
        <v>422</v>
      </c>
      <c r="D401" s="95" t="s">
        <v>381</v>
      </c>
      <c r="E401" s="95" t="s">
        <v>615</v>
      </c>
      <c r="F401" s="95" t="s">
        <v>327</v>
      </c>
      <c r="G401" s="80">
        <v>18959163.559999999</v>
      </c>
      <c r="H401" s="80">
        <v>0</v>
      </c>
      <c r="I401" s="80">
        <v>0</v>
      </c>
    </row>
    <row r="402" spans="1:9" ht="47.25" x14ac:dyDescent="0.25">
      <c r="A402" s="95" t="s">
        <v>1367</v>
      </c>
      <c r="B402" s="95" t="s">
        <v>3</v>
      </c>
      <c r="C402" s="95" t="s">
        <v>422</v>
      </c>
      <c r="D402" s="95" t="s">
        <v>381</v>
      </c>
      <c r="E402" s="95" t="s">
        <v>1405</v>
      </c>
      <c r="F402" s="95"/>
      <c r="G402" s="80">
        <v>99726893</v>
      </c>
      <c r="H402" s="80">
        <v>0</v>
      </c>
      <c r="I402" s="80">
        <v>0</v>
      </c>
    </row>
    <row r="403" spans="1:9" ht="47.25" x14ac:dyDescent="0.25">
      <c r="A403" s="95" t="s">
        <v>869</v>
      </c>
      <c r="B403" s="95" t="s">
        <v>3</v>
      </c>
      <c r="C403" s="95" t="s">
        <v>422</v>
      </c>
      <c r="D403" s="95" t="s">
        <v>381</v>
      </c>
      <c r="E403" s="95" t="s">
        <v>1405</v>
      </c>
      <c r="F403" s="95" t="s">
        <v>327</v>
      </c>
      <c r="G403" s="80">
        <v>99726893</v>
      </c>
      <c r="H403" s="80">
        <v>0</v>
      </c>
      <c r="I403" s="80">
        <v>0</v>
      </c>
    </row>
    <row r="404" spans="1:9" ht="31.5" x14ac:dyDescent="0.25">
      <c r="A404" s="95" t="s">
        <v>1368</v>
      </c>
      <c r="B404" s="95" t="s">
        <v>3</v>
      </c>
      <c r="C404" s="95" t="s">
        <v>422</v>
      </c>
      <c r="D404" s="95" t="s">
        <v>381</v>
      </c>
      <c r="E404" s="95" t="s">
        <v>1374</v>
      </c>
      <c r="F404" s="95"/>
      <c r="G404" s="80">
        <v>110949020</v>
      </c>
      <c r="H404" s="80">
        <v>0</v>
      </c>
      <c r="I404" s="80">
        <v>0</v>
      </c>
    </row>
    <row r="405" spans="1:9" ht="63" x14ac:dyDescent="0.25">
      <c r="A405" s="95" t="s">
        <v>1438</v>
      </c>
      <c r="B405" s="95" t="s">
        <v>3</v>
      </c>
      <c r="C405" s="95" t="s">
        <v>422</v>
      </c>
      <c r="D405" s="95" t="s">
        <v>381</v>
      </c>
      <c r="E405" s="95" t="s">
        <v>1375</v>
      </c>
      <c r="F405" s="95"/>
      <c r="G405" s="80">
        <v>110949020</v>
      </c>
      <c r="H405" s="80">
        <v>0</v>
      </c>
      <c r="I405" s="80">
        <v>0</v>
      </c>
    </row>
    <row r="406" spans="1:9" ht="31.5" x14ac:dyDescent="0.25">
      <c r="A406" s="95" t="s">
        <v>877</v>
      </c>
      <c r="B406" s="95" t="s">
        <v>3</v>
      </c>
      <c r="C406" s="95" t="s">
        <v>422</v>
      </c>
      <c r="D406" s="95" t="s">
        <v>381</v>
      </c>
      <c r="E406" s="95" t="s">
        <v>1375</v>
      </c>
      <c r="F406" s="95" t="s">
        <v>387</v>
      </c>
      <c r="G406" s="80">
        <v>110949020</v>
      </c>
      <c r="H406" s="80">
        <v>0</v>
      </c>
      <c r="I406" s="80">
        <v>0</v>
      </c>
    </row>
    <row r="407" spans="1:9" x14ac:dyDescent="0.25">
      <c r="A407" s="95" t="s">
        <v>878</v>
      </c>
      <c r="B407" s="95" t="s">
        <v>3</v>
      </c>
      <c r="C407" s="95" t="s">
        <v>514</v>
      </c>
      <c r="D407" s="95"/>
      <c r="E407" s="95"/>
      <c r="F407" s="95"/>
      <c r="G407" s="80">
        <v>181386703.47</v>
      </c>
      <c r="H407" s="80">
        <v>44198041.630000003</v>
      </c>
      <c r="I407" s="80">
        <v>44169922.030000001</v>
      </c>
    </row>
    <row r="408" spans="1:9" x14ac:dyDescent="0.25">
      <c r="A408" s="95" t="s">
        <v>1013</v>
      </c>
      <c r="B408" s="95" t="s">
        <v>3</v>
      </c>
      <c r="C408" s="95" t="s">
        <v>514</v>
      </c>
      <c r="D408" s="95" t="s">
        <v>323</v>
      </c>
      <c r="E408" s="95"/>
      <c r="F408" s="95"/>
      <c r="G408" s="80">
        <v>1940003.03</v>
      </c>
      <c r="H408" s="80">
        <v>0</v>
      </c>
      <c r="I408" s="80">
        <v>0</v>
      </c>
    </row>
    <row r="409" spans="1:9" ht="31.5" customHeight="1" x14ac:dyDescent="0.25">
      <c r="A409" s="95" t="s">
        <v>1014</v>
      </c>
      <c r="B409" s="95" t="s">
        <v>3</v>
      </c>
      <c r="C409" s="95" t="s">
        <v>514</v>
      </c>
      <c r="D409" s="95" t="s">
        <v>323</v>
      </c>
      <c r="E409" s="95" t="s">
        <v>555</v>
      </c>
      <c r="F409" s="95"/>
      <c r="G409" s="80">
        <v>150000</v>
      </c>
      <c r="H409" s="80">
        <v>0</v>
      </c>
      <c r="I409" s="80">
        <v>0</v>
      </c>
    </row>
    <row r="410" spans="1:9" x14ac:dyDescent="0.25">
      <c r="A410" s="95" t="s">
        <v>1015</v>
      </c>
      <c r="B410" s="95" t="s">
        <v>3</v>
      </c>
      <c r="C410" s="95" t="s">
        <v>514</v>
      </c>
      <c r="D410" s="95" t="s">
        <v>323</v>
      </c>
      <c r="E410" s="95" t="s">
        <v>557</v>
      </c>
      <c r="F410" s="95"/>
      <c r="G410" s="80">
        <v>150000</v>
      </c>
      <c r="H410" s="80">
        <v>0</v>
      </c>
      <c r="I410" s="80">
        <v>0</v>
      </c>
    </row>
    <row r="411" spans="1:9" ht="126" x14ac:dyDescent="0.25">
      <c r="A411" s="95" t="s">
        <v>1016</v>
      </c>
      <c r="B411" s="95" t="s">
        <v>3</v>
      </c>
      <c r="C411" s="95" t="s">
        <v>514</v>
      </c>
      <c r="D411" s="95" t="s">
        <v>323</v>
      </c>
      <c r="E411" s="95" t="s">
        <v>559</v>
      </c>
      <c r="F411" s="95"/>
      <c r="G411" s="80">
        <v>150000</v>
      </c>
      <c r="H411" s="80">
        <v>0</v>
      </c>
      <c r="I411" s="80">
        <v>0</v>
      </c>
    </row>
    <row r="412" spans="1:9" ht="31.5" x14ac:dyDescent="0.25">
      <c r="A412" s="95" t="s">
        <v>1017</v>
      </c>
      <c r="B412" s="95" t="s">
        <v>3</v>
      </c>
      <c r="C412" s="95" t="s">
        <v>514</v>
      </c>
      <c r="D412" s="95" t="s">
        <v>323</v>
      </c>
      <c r="E412" s="95" t="s">
        <v>570</v>
      </c>
      <c r="F412" s="95"/>
      <c r="G412" s="80">
        <v>150000</v>
      </c>
      <c r="H412" s="80">
        <v>0</v>
      </c>
      <c r="I412" s="80">
        <v>0</v>
      </c>
    </row>
    <row r="413" spans="1:9" ht="31.5" x14ac:dyDescent="0.25">
      <c r="A413" s="95" t="s">
        <v>877</v>
      </c>
      <c r="B413" s="95" t="s">
        <v>3</v>
      </c>
      <c r="C413" s="95" t="s">
        <v>514</v>
      </c>
      <c r="D413" s="95" t="s">
        <v>323</v>
      </c>
      <c r="E413" s="95" t="s">
        <v>570</v>
      </c>
      <c r="F413" s="95" t="s">
        <v>387</v>
      </c>
      <c r="G413" s="80">
        <v>150000</v>
      </c>
      <c r="H413" s="80">
        <v>0</v>
      </c>
      <c r="I413" s="80">
        <v>0</v>
      </c>
    </row>
    <row r="414" spans="1:9" ht="47.25" x14ac:dyDescent="0.25">
      <c r="A414" s="95" t="s">
        <v>980</v>
      </c>
      <c r="B414" s="95" t="s">
        <v>3</v>
      </c>
      <c r="C414" s="95" t="s">
        <v>514</v>
      </c>
      <c r="D414" s="95" t="s">
        <v>323</v>
      </c>
      <c r="E414" s="95" t="s">
        <v>825</v>
      </c>
      <c r="F414" s="95"/>
      <c r="G414" s="80">
        <v>1438503.03</v>
      </c>
      <c r="H414" s="80">
        <v>0</v>
      </c>
      <c r="I414" s="80">
        <v>0</v>
      </c>
    </row>
    <row r="415" spans="1:9" x14ac:dyDescent="0.25">
      <c r="A415" s="95" t="s">
        <v>914</v>
      </c>
      <c r="B415" s="95" t="s">
        <v>3</v>
      </c>
      <c r="C415" s="95" t="s">
        <v>514</v>
      </c>
      <c r="D415" s="95" t="s">
        <v>323</v>
      </c>
      <c r="E415" s="95" t="s">
        <v>827</v>
      </c>
      <c r="F415" s="95"/>
      <c r="G415" s="80">
        <v>1438503.03</v>
      </c>
      <c r="H415" s="80">
        <v>0</v>
      </c>
      <c r="I415" s="80">
        <v>0</v>
      </c>
    </row>
    <row r="416" spans="1:9" x14ac:dyDescent="0.25">
      <c r="A416" s="95" t="s">
        <v>915</v>
      </c>
      <c r="B416" s="95" t="s">
        <v>3</v>
      </c>
      <c r="C416" s="95" t="s">
        <v>514</v>
      </c>
      <c r="D416" s="95" t="s">
        <v>323</v>
      </c>
      <c r="E416" s="95" t="s">
        <v>827</v>
      </c>
      <c r="F416" s="95"/>
      <c r="G416" s="80">
        <v>1438503.03</v>
      </c>
      <c r="H416" s="80">
        <v>0</v>
      </c>
      <c r="I416" s="80">
        <v>0</v>
      </c>
    </row>
    <row r="417" spans="1:9" ht="110.25" x14ac:dyDescent="0.25">
      <c r="A417" s="95" t="s">
        <v>981</v>
      </c>
      <c r="B417" s="95" t="s">
        <v>3</v>
      </c>
      <c r="C417" s="95" t="s">
        <v>514</v>
      </c>
      <c r="D417" s="95" t="s">
        <v>323</v>
      </c>
      <c r="E417" s="95" t="s">
        <v>830</v>
      </c>
      <c r="F417" s="95"/>
      <c r="G417" s="80">
        <v>1438503.03</v>
      </c>
      <c r="H417" s="80">
        <v>0</v>
      </c>
      <c r="I417" s="80">
        <v>0</v>
      </c>
    </row>
    <row r="418" spans="1:9" x14ac:dyDescent="0.25">
      <c r="A418" s="95" t="s">
        <v>921</v>
      </c>
      <c r="B418" s="95" t="s">
        <v>3</v>
      </c>
      <c r="C418" s="95" t="s">
        <v>514</v>
      </c>
      <c r="D418" s="95" t="s">
        <v>323</v>
      </c>
      <c r="E418" s="95" t="s">
        <v>830</v>
      </c>
      <c r="F418" s="95" t="s">
        <v>395</v>
      </c>
      <c r="G418" s="80">
        <v>1438503.03</v>
      </c>
      <c r="H418" s="80">
        <v>0</v>
      </c>
      <c r="I418" s="80">
        <v>0</v>
      </c>
    </row>
    <row r="419" spans="1:9" ht="31.5" x14ac:dyDescent="0.25">
      <c r="A419" s="95" t="s">
        <v>922</v>
      </c>
      <c r="B419" s="95" t="s">
        <v>3</v>
      </c>
      <c r="C419" s="95" t="s">
        <v>514</v>
      </c>
      <c r="D419" s="95" t="s">
        <v>323</v>
      </c>
      <c r="E419" s="95" t="s">
        <v>851</v>
      </c>
      <c r="F419" s="95"/>
      <c r="G419" s="80">
        <v>351500</v>
      </c>
      <c r="H419" s="80">
        <v>0</v>
      </c>
      <c r="I419" s="80">
        <v>0</v>
      </c>
    </row>
    <row r="420" spans="1:9" x14ac:dyDescent="0.25">
      <c r="A420" s="95" t="s">
        <v>914</v>
      </c>
      <c r="B420" s="95" t="s">
        <v>3</v>
      </c>
      <c r="C420" s="95" t="s">
        <v>514</v>
      </c>
      <c r="D420" s="95" t="s">
        <v>323</v>
      </c>
      <c r="E420" s="95" t="s">
        <v>852</v>
      </c>
      <c r="F420" s="95"/>
      <c r="G420" s="80">
        <v>351500</v>
      </c>
      <c r="H420" s="80">
        <v>0</v>
      </c>
      <c r="I420" s="80">
        <v>0</v>
      </c>
    </row>
    <row r="421" spans="1:9" x14ac:dyDescent="0.25">
      <c r="A421" s="95" t="s">
        <v>915</v>
      </c>
      <c r="B421" s="95" t="s">
        <v>3</v>
      </c>
      <c r="C421" s="95" t="s">
        <v>514</v>
      </c>
      <c r="D421" s="95" t="s">
        <v>323</v>
      </c>
      <c r="E421" s="95" t="s">
        <v>852</v>
      </c>
      <c r="F421" s="95"/>
      <c r="G421" s="80">
        <v>351500</v>
      </c>
      <c r="H421" s="80">
        <v>0</v>
      </c>
      <c r="I421" s="80">
        <v>0</v>
      </c>
    </row>
    <row r="422" spans="1:9" ht="78.75" x14ac:dyDescent="0.25">
      <c r="A422" s="95" t="s">
        <v>1377</v>
      </c>
      <c r="B422" s="95" t="s">
        <v>3</v>
      </c>
      <c r="C422" s="95" t="s">
        <v>514</v>
      </c>
      <c r="D422" s="95" t="s">
        <v>323</v>
      </c>
      <c r="E422" s="95" t="s">
        <v>1270</v>
      </c>
      <c r="F422" s="95"/>
      <c r="G422" s="80">
        <v>351500</v>
      </c>
      <c r="H422" s="80">
        <v>0</v>
      </c>
      <c r="I422" s="80">
        <v>0</v>
      </c>
    </row>
    <row r="423" spans="1:9" ht="31.5" x14ac:dyDescent="0.25">
      <c r="A423" s="95" t="s">
        <v>1012</v>
      </c>
      <c r="B423" s="95" t="s">
        <v>3</v>
      </c>
      <c r="C423" s="95" t="s">
        <v>514</v>
      </c>
      <c r="D423" s="95" t="s">
        <v>323</v>
      </c>
      <c r="E423" s="95" t="s">
        <v>1270</v>
      </c>
      <c r="F423" s="95" t="s">
        <v>473</v>
      </c>
      <c r="G423" s="80">
        <v>351500</v>
      </c>
      <c r="H423" s="80">
        <v>0</v>
      </c>
      <c r="I423" s="80">
        <v>0</v>
      </c>
    </row>
    <row r="424" spans="1:9" x14ac:dyDescent="0.25">
      <c r="A424" s="95" t="s">
        <v>879</v>
      </c>
      <c r="B424" s="95" t="s">
        <v>3</v>
      </c>
      <c r="C424" s="95" t="s">
        <v>514</v>
      </c>
      <c r="D424" s="95" t="s">
        <v>358</v>
      </c>
      <c r="E424" s="95"/>
      <c r="F424" s="95"/>
      <c r="G424" s="80">
        <v>179446700.44</v>
      </c>
      <c r="H424" s="80">
        <v>44198041.630000003</v>
      </c>
      <c r="I424" s="80">
        <v>44169922.030000001</v>
      </c>
    </row>
    <row r="425" spans="1:9" ht="63" x14ac:dyDescent="0.25">
      <c r="A425" s="95" t="s">
        <v>1014</v>
      </c>
      <c r="B425" s="95" t="s">
        <v>3</v>
      </c>
      <c r="C425" s="95" t="s">
        <v>514</v>
      </c>
      <c r="D425" s="95" t="s">
        <v>358</v>
      </c>
      <c r="E425" s="95" t="s">
        <v>555</v>
      </c>
      <c r="F425" s="95"/>
      <c r="G425" s="80">
        <v>42343340</v>
      </c>
      <c r="H425" s="80">
        <v>25805400</v>
      </c>
      <c r="I425" s="80">
        <v>25805400</v>
      </c>
    </row>
    <row r="426" spans="1:9" x14ac:dyDescent="0.25">
      <c r="A426" s="95" t="s">
        <v>1018</v>
      </c>
      <c r="B426" s="95" t="s">
        <v>3</v>
      </c>
      <c r="C426" s="95" t="s">
        <v>514</v>
      </c>
      <c r="D426" s="95" t="s">
        <v>358</v>
      </c>
      <c r="E426" s="95" t="s">
        <v>582</v>
      </c>
      <c r="F426" s="95"/>
      <c r="G426" s="80">
        <v>42343340</v>
      </c>
      <c r="H426" s="80">
        <v>25805400</v>
      </c>
      <c r="I426" s="80">
        <v>25805400</v>
      </c>
    </row>
    <row r="427" spans="1:9" ht="31.5" x14ac:dyDescent="0.25">
      <c r="A427" s="95" t="s">
        <v>1019</v>
      </c>
      <c r="B427" s="95" t="s">
        <v>3</v>
      </c>
      <c r="C427" s="95" t="s">
        <v>514</v>
      </c>
      <c r="D427" s="95" t="s">
        <v>358</v>
      </c>
      <c r="E427" s="95" t="s">
        <v>584</v>
      </c>
      <c r="F427" s="95"/>
      <c r="G427" s="80">
        <v>42343340</v>
      </c>
      <c r="H427" s="80">
        <v>25805400</v>
      </c>
      <c r="I427" s="80">
        <v>25805400</v>
      </c>
    </row>
    <row r="428" spans="1:9" ht="31.5" x14ac:dyDescent="0.25">
      <c r="A428" s="95" t="s">
        <v>868</v>
      </c>
      <c r="B428" s="95" t="s">
        <v>3</v>
      </c>
      <c r="C428" s="95" t="s">
        <v>514</v>
      </c>
      <c r="D428" s="95" t="s">
        <v>358</v>
      </c>
      <c r="E428" s="95" t="s">
        <v>587</v>
      </c>
      <c r="F428" s="95"/>
      <c r="G428" s="80">
        <v>27198840</v>
      </c>
      <c r="H428" s="80">
        <v>22905400</v>
      </c>
      <c r="I428" s="80">
        <v>22905400</v>
      </c>
    </row>
    <row r="429" spans="1:9" ht="47.25" x14ac:dyDescent="0.25">
      <c r="A429" s="95" t="s">
        <v>869</v>
      </c>
      <c r="B429" s="95" t="s">
        <v>3</v>
      </c>
      <c r="C429" s="95" t="s">
        <v>514</v>
      </c>
      <c r="D429" s="95" t="s">
        <v>358</v>
      </c>
      <c r="E429" s="95" t="s">
        <v>587</v>
      </c>
      <c r="F429" s="95" t="s">
        <v>327</v>
      </c>
      <c r="G429" s="80">
        <v>27198840</v>
      </c>
      <c r="H429" s="80">
        <v>22905400</v>
      </c>
      <c r="I429" s="80">
        <v>22905400</v>
      </c>
    </row>
    <row r="430" spans="1:9" ht="31.5" x14ac:dyDescent="0.25">
      <c r="A430" s="95" t="s">
        <v>1020</v>
      </c>
      <c r="B430" s="95" t="s">
        <v>3</v>
      </c>
      <c r="C430" s="95" t="s">
        <v>514</v>
      </c>
      <c r="D430" s="95" t="s">
        <v>358</v>
      </c>
      <c r="E430" s="95" t="s">
        <v>589</v>
      </c>
      <c r="F430" s="95"/>
      <c r="G430" s="80">
        <v>2900000</v>
      </c>
      <c r="H430" s="80">
        <v>2900000</v>
      </c>
      <c r="I430" s="80">
        <v>2900000</v>
      </c>
    </row>
    <row r="431" spans="1:9" ht="47.25" x14ac:dyDescent="0.25">
      <c r="A431" s="95" t="s">
        <v>869</v>
      </c>
      <c r="B431" s="95" t="s">
        <v>3</v>
      </c>
      <c r="C431" s="95" t="s">
        <v>514</v>
      </c>
      <c r="D431" s="95" t="s">
        <v>358</v>
      </c>
      <c r="E431" s="95" t="s">
        <v>589</v>
      </c>
      <c r="F431" s="95" t="s">
        <v>327</v>
      </c>
      <c r="G431" s="80">
        <v>2900000</v>
      </c>
      <c r="H431" s="80">
        <v>2900000</v>
      </c>
      <c r="I431" s="80">
        <v>2900000</v>
      </c>
    </row>
    <row r="432" spans="1:9" ht="31.5" x14ac:dyDescent="0.25">
      <c r="A432" s="95" t="s">
        <v>1010</v>
      </c>
      <c r="B432" s="95" t="s">
        <v>3</v>
      </c>
      <c r="C432" s="95" t="s">
        <v>514</v>
      </c>
      <c r="D432" s="95" t="s">
        <v>358</v>
      </c>
      <c r="E432" s="95" t="s">
        <v>586</v>
      </c>
      <c r="F432" s="95"/>
      <c r="G432" s="80">
        <v>12244500</v>
      </c>
      <c r="H432" s="80">
        <v>0</v>
      </c>
      <c r="I432" s="80">
        <v>0</v>
      </c>
    </row>
    <row r="433" spans="1:9" ht="31.5" x14ac:dyDescent="0.25">
      <c r="A433" s="95" t="s">
        <v>1012</v>
      </c>
      <c r="B433" s="95" t="s">
        <v>3</v>
      </c>
      <c r="C433" s="95" t="s">
        <v>514</v>
      </c>
      <c r="D433" s="95" t="s">
        <v>358</v>
      </c>
      <c r="E433" s="95" t="s">
        <v>586</v>
      </c>
      <c r="F433" s="95" t="s">
        <v>473</v>
      </c>
      <c r="G433" s="80">
        <v>12244500</v>
      </c>
      <c r="H433" s="80">
        <v>0</v>
      </c>
      <c r="I433" s="80">
        <v>0</v>
      </c>
    </row>
    <row r="434" spans="1:9" ht="31.5" x14ac:dyDescent="0.25">
      <c r="A434" s="95" t="s">
        <v>999</v>
      </c>
      <c r="B434" s="95" t="s">
        <v>3</v>
      </c>
      <c r="C434" s="95" t="s">
        <v>514</v>
      </c>
      <c r="D434" s="95" t="s">
        <v>358</v>
      </c>
      <c r="E434" s="95" t="s">
        <v>668</v>
      </c>
      <c r="F434" s="95"/>
      <c r="G434" s="80">
        <v>45967198.439999998</v>
      </c>
      <c r="H434" s="80">
        <v>18392641.629999999</v>
      </c>
      <c r="I434" s="80">
        <v>18364522.030000001</v>
      </c>
    </row>
    <row r="435" spans="1:9" ht="31.5" x14ac:dyDescent="0.25">
      <c r="A435" s="95" t="s">
        <v>1021</v>
      </c>
      <c r="B435" s="95" t="s">
        <v>3</v>
      </c>
      <c r="C435" s="95" t="s">
        <v>514</v>
      </c>
      <c r="D435" s="95" t="s">
        <v>358</v>
      </c>
      <c r="E435" s="95" t="s">
        <v>670</v>
      </c>
      <c r="F435" s="95"/>
      <c r="G435" s="80">
        <v>45967198.439999998</v>
      </c>
      <c r="H435" s="80">
        <v>18392641.629999999</v>
      </c>
      <c r="I435" s="80">
        <v>18364522.030000001</v>
      </c>
    </row>
    <row r="436" spans="1:9" ht="31.5" x14ac:dyDescent="0.25">
      <c r="A436" s="95" t="s">
        <v>1022</v>
      </c>
      <c r="B436" s="95" t="s">
        <v>3</v>
      </c>
      <c r="C436" s="95" t="s">
        <v>514</v>
      </c>
      <c r="D436" s="95" t="s">
        <v>358</v>
      </c>
      <c r="E436" s="95" t="s">
        <v>672</v>
      </c>
      <c r="F436" s="95"/>
      <c r="G436" s="80">
        <v>19354260.5</v>
      </c>
      <c r="H436" s="80">
        <v>15053543.060000001</v>
      </c>
      <c r="I436" s="80">
        <v>15044106.32</v>
      </c>
    </row>
    <row r="437" spans="1:9" ht="31.5" x14ac:dyDescent="0.25">
      <c r="A437" s="95" t="s">
        <v>868</v>
      </c>
      <c r="B437" s="95" t="s">
        <v>3</v>
      </c>
      <c r="C437" s="95" t="s">
        <v>514</v>
      </c>
      <c r="D437" s="95" t="s">
        <v>358</v>
      </c>
      <c r="E437" s="95" t="s">
        <v>673</v>
      </c>
      <c r="F437" s="95"/>
      <c r="G437" s="80">
        <v>1140627.95</v>
      </c>
      <c r="H437" s="80">
        <v>214435.47</v>
      </c>
      <c r="I437" s="80">
        <v>204998.73</v>
      </c>
    </row>
    <row r="438" spans="1:9" ht="47.25" x14ac:dyDescent="0.25">
      <c r="A438" s="95" t="s">
        <v>869</v>
      </c>
      <c r="B438" s="95" t="s">
        <v>3</v>
      </c>
      <c r="C438" s="95" t="s">
        <v>514</v>
      </c>
      <c r="D438" s="95" t="s">
        <v>358</v>
      </c>
      <c r="E438" s="95" t="s">
        <v>673</v>
      </c>
      <c r="F438" s="95" t="s">
        <v>327</v>
      </c>
      <c r="G438" s="80">
        <v>1140627.95</v>
      </c>
      <c r="H438" s="80">
        <v>214435.47</v>
      </c>
      <c r="I438" s="80">
        <v>204998.73</v>
      </c>
    </row>
    <row r="439" spans="1:9" ht="31.5" x14ac:dyDescent="0.25">
      <c r="A439" s="95" t="s">
        <v>1023</v>
      </c>
      <c r="B439" s="95" t="s">
        <v>3</v>
      </c>
      <c r="C439" s="95" t="s">
        <v>514</v>
      </c>
      <c r="D439" s="95" t="s">
        <v>358</v>
      </c>
      <c r="E439" s="95" t="s">
        <v>675</v>
      </c>
      <c r="F439" s="95"/>
      <c r="G439" s="80">
        <v>60000</v>
      </c>
      <c r="H439" s="80">
        <v>60000</v>
      </c>
      <c r="I439" s="80">
        <v>60000</v>
      </c>
    </row>
    <row r="440" spans="1:9" ht="47.25" x14ac:dyDescent="0.25">
      <c r="A440" s="95" t="s">
        <v>869</v>
      </c>
      <c r="B440" s="95" t="s">
        <v>3</v>
      </c>
      <c r="C440" s="95" t="s">
        <v>514</v>
      </c>
      <c r="D440" s="95" t="s">
        <v>358</v>
      </c>
      <c r="E440" s="95" t="s">
        <v>675</v>
      </c>
      <c r="F440" s="95" t="s">
        <v>327</v>
      </c>
      <c r="G440" s="80">
        <v>60000</v>
      </c>
      <c r="H440" s="80">
        <v>60000</v>
      </c>
      <c r="I440" s="80">
        <v>60000</v>
      </c>
    </row>
    <row r="441" spans="1:9" ht="47.25" x14ac:dyDescent="0.25">
      <c r="A441" s="95" t="s">
        <v>1024</v>
      </c>
      <c r="B441" s="95" t="s">
        <v>3</v>
      </c>
      <c r="C441" s="95" t="s">
        <v>514</v>
      </c>
      <c r="D441" s="95" t="s">
        <v>358</v>
      </c>
      <c r="E441" s="95" t="s">
        <v>677</v>
      </c>
      <c r="F441" s="95"/>
      <c r="G441" s="80">
        <v>10970142.550000001</v>
      </c>
      <c r="H441" s="80">
        <v>14654107.59</v>
      </c>
      <c r="I441" s="80">
        <v>14654107.59</v>
      </c>
    </row>
    <row r="442" spans="1:9" ht="47.25" x14ac:dyDescent="0.25">
      <c r="A442" s="95" t="s">
        <v>869</v>
      </c>
      <c r="B442" s="95" t="s">
        <v>3</v>
      </c>
      <c r="C442" s="95" t="s">
        <v>514</v>
      </c>
      <c r="D442" s="95" t="s">
        <v>358</v>
      </c>
      <c r="E442" s="95" t="s">
        <v>677</v>
      </c>
      <c r="F442" s="95" t="s">
        <v>327</v>
      </c>
      <c r="G442" s="80">
        <v>10970142.550000001</v>
      </c>
      <c r="H442" s="80">
        <v>14654107.59</v>
      </c>
      <c r="I442" s="80">
        <v>14654107.59</v>
      </c>
    </row>
    <row r="443" spans="1:9" x14ac:dyDescent="0.25">
      <c r="A443" s="95" t="s">
        <v>1025</v>
      </c>
      <c r="B443" s="95" t="s">
        <v>3</v>
      </c>
      <c r="C443" s="95" t="s">
        <v>514</v>
      </c>
      <c r="D443" s="95" t="s">
        <v>358</v>
      </c>
      <c r="E443" s="95" t="s">
        <v>679</v>
      </c>
      <c r="F443" s="95"/>
      <c r="G443" s="80">
        <v>125000</v>
      </c>
      <c r="H443" s="80">
        <v>125000</v>
      </c>
      <c r="I443" s="80">
        <v>125000</v>
      </c>
    </row>
    <row r="444" spans="1:9" ht="47.25" x14ac:dyDescent="0.25">
      <c r="A444" s="95" t="s">
        <v>869</v>
      </c>
      <c r="B444" s="95" t="s">
        <v>3</v>
      </c>
      <c r="C444" s="95" t="s">
        <v>514</v>
      </c>
      <c r="D444" s="95" t="s">
        <v>358</v>
      </c>
      <c r="E444" s="95" t="s">
        <v>679</v>
      </c>
      <c r="F444" s="95" t="s">
        <v>327</v>
      </c>
      <c r="G444" s="80">
        <v>125000</v>
      </c>
      <c r="H444" s="80">
        <v>125000</v>
      </c>
      <c r="I444" s="80">
        <v>125000</v>
      </c>
    </row>
    <row r="445" spans="1:9" ht="31.5" x14ac:dyDescent="0.25">
      <c r="A445" s="95" t="s">
        <v>1026</v>
      </c>
      <c r="B445" s="95" t="s">
        <v>3</v>
      </c>
      <c r="C445" s="95" t="s">
        <v>514</v>
      </c>
      <c r="D445" s="95" t="s">
        <v>358</v>
      </c>
      <c r="E445" s="95" t="s">
        <v>681</v>
      </c>
      <c r="F445" s="95"/>
      <c r="G445" s="80">
        <v>4825860</v>
      </c>
      <c r="H445" s="80">
        <v>0</v>
      </c>
      <c r="I445" s="80">
        <v>0</v>
      </c>
    </row>
    <row r="446" spans="1:9" ht="47.25" x14ac:dyDescent="0.25">
      <c r="A446" s="95" t="s">
        <v>869</v>
      </c>
      <c r="B446" s="95" t="s">
        <v>3</v>
      </c>
      <c r="C446" s="95" t="s">
        <v>514</v>
      </c>
      <c r="D446" s="95" t="s">
        <v>358</v>
      </c>
      <c r="E446" s="95" t="s">
        <v>681</v>
      </c>
      <c r="F446" s="95" t="s">
        <v>327</v>
      </c>
      <c r="G446" s="80">
        <v>4825860</v>
      </c>
      <c r="H446" s="80">
        <v>0</v>
      </c>
      <c r="I446" s="80">
        <v>0</v>
      </c>
    </row>
    <row r="447" spans="1:9" ht="47.25" x14ac:dyDescent="0.25">
      <c r="A447" s="95" t="s">
        <v>1027</v>
      </c>
      <c r="B447" s="95" t="s">
        <v>3</v>
      </c>
      <c r="C447" s="95" t="s">
        <v>514</v>
      </c>
      <c r="D447" s="95" t="s">
        <v>358</v>
      </c>
      <c r="E447" s="95" t="s">
        <v>683</v>
      </c>
      <c r="F447" s="95"/>
      <c r="G447" s="80">
        <v>500000</v>
      </c>
      <c r="H447" s="80">
        <v>0</v>
      </c>
      <c r="I447" s="80">
        <v>0</v>
      </c>
    </row>
    <row r="448" spans="1:9" ht="47.25" x14ac:dyDescent="0.25">
      <c r="A448" s="95" t="s">
        <v>869</v>
      </c>
      <c r="B448" s="95" t="s">
        <v>3</v>
      </c>
      <c r="C448" s="95" t="s">
        <v>514</v>
      </c>
      <c r="D448" s="95" t="s">
        <v>358</v>
      </c>
      <c r="E448" s="95" t="s">
        <v>683</v>
      </c>
      <c r="F448" s="95" t="s">
        <v>327</v>
      </c>
      <c r="G448" s="80">
        <v>500000</v>
      </c>
      <c r="H448" s="80">
        <v>0</v>
      </c>
      <c r="I448" s="80">
        <v>0</v>
      </c>
    </row>
    <row r="449" spans="1:9" x14ac:dyDescent="0.25">
      <c r="A449" s="95" t="s">
        <v>1028</v>
      </c>
      <c r="B449" s="95" t="s">
        <v>3</v>
      </c>
      <c r="C449" s="95" t="s">
        <v>514</v>
      </c>
      <c r="D449" s="95" t="s">
        <v>358</v>
      </c>
      <c r="E449" s="95" t="s">
        <v>685</v>
      </c>
      <c r="F449" s="95"/>
      <c r="G449" s="80">
        <v>1732630</v>
      </c>
      <c r="H449" s="80">
        <v>0</v>
      </c>
      <c r="I449" s="80">
        <v>0</v>
      </c>
    </row>
    <row r="450" spans="1:9" ht="47.25" x14ac:dyDescent="0.25">
      <c r="A450" s="95" t="s">
        <v>869</v>
      </c>
      <c r="B450" s="95" t="s">
        <v>3</v>
      </c>
      <c r="C450" s="95" t="s">
        <v>514</v>
      </c>
      <c r="D450" s="95" t="s">
        <v>358</v>
      </c>
      <c r="E450" s="95" t="s">
        <v>685</v>
      </c>
      <c r="F450" s="95" t="s">
        <v>327</v>
      </c>
      <c r="G450" s="80">
        <v>1732630</v>
      </c>
      <c r="H450" s="80">
        <v>0</v>
      </c>
      <c r="I450" s="80">
        <v>0</v>
      </c>
    </row>
    <row r="451" spans="1:9" ht="63" x14ac:dyDescent="0.25">
      <c r="A451" s="95" t="s">
        <v>1029</v>
      </c>
      <c r="B451" s="95" t="s">
        <v>3</v>
      </c>
      <c r="C451" s="95" t="s">
        <v>514</v>
      </c>
      <c r="D451" s="95" t="s">
        <v>358</v>
      </c>
      <c r="E451" s="95" t="s">
        <v>687</v>
      </c>
      <c r="F451" s="95"/>
      <c r="G451" s="80">
        <v>8485393.6199999992</v>
      </c>
      <c r="H451" s="80">
        <v>3339098.57</v>
      </c>
      <c r="I451" s="80">
        <v>3320415.71</v>
      </c>
    </row>
    <row r="452" spans="1:9" ht="31.5" x14ac:dyDescent="0.25">
      <c r="A452" s="95" t="s">
        <v>868</v>
      </c>
      <c r="B452" s="95" t="s">
        <v>3</v>
      </c>
      <c r="C452" s="95" t="s">
        <v>514</v>
      </c>
      <c r="D452" s="95" t="s">
        <v>358</v>
      </c>
      <c r="E452" s="95" t="s">
        <v>688</v>
      </c>
      <c r="F452" s="95"/>
      <c r="G452" s="80">
        <v>5570834.5099999998</v>
      </c>
      <c r="H452" s="80">
        <v>424539.46</v>
      </c>
      <c r="I452" s="80">
        <v>405856.6</v>
      </c>
    </row>
    <row r="453" spans="1:9" ht="47.25" x14ac:dyDescent="0.25">
      <c r="A453" s="95" t="s">
        <v>869</v>
      </c>
      <c r="B453" s="95" t="s">
        <v>3</v>
      </c>
      <c r="C453" s="95" t="s">
        <v>514</v>
      </c>
      <c r="D453" s="95" t="s">
        <v>358</v>
      </c>
      <c r="E453" s="95" t="s">
        <v>688</v>
      </c>
      <c r="F453" s="95" t="s">
        <v>327</v>
      </c>
      <c r="G453" s="80">
        <v>5570834.5099999998</v>
      </c>
      <c r="H453" s="80">
        <v>424539.46</v>
      </c>
      <c r="I453" s="80">
        <v>405856.6</v>
      </c>
    </row>
    <row r="454" spans="1:9" x14ac:dyDescent="0.25">
      <c r="A454" s="95" t="s">
        <v>1030</v>
      </c>
      <c r="B454" s="95" t="s">
        <v>3</v>
      </c>
      <c r="C454" s="95" t="s">
        <v>514</v>
      </c>
      <c r="D454" s="95" t="s">
        <v>358</v>
      </c>
      <c r="E454" s="95" t="s">
        <v>690</v>
      </c>
      <c r="F454" s="95"/>
      <c r="G454" s="80">
        <v>2914559.11</v>
      </c>
      <c r="H454" s="80">
        <v>2914559.11</v>
      </c>
      <c r="I454" s="80">
        <v>2914559.11</v>
      </c>
    </row>
    <row r="455" spans="1:9" ht="47.25" x14ac:dyDescent="0.25">
      <c r="A455" s="95" t="s">
        <v>869</v>
      </c>
      <c r="B455" s="95" t="s">
        <v>3</v>
      </c>
      <c r="C455" s="95" t="s">
        <v>514</v>
      </c>
      <c r="D455" s="95" t="s">
        <v>358</v>
      </c>
      <c r="E455" s="95" t="s">
        <v>690</v>
      </c>
      <c r="F455" s="95" t="s">
        <v>327</v>
      </c>
      <c r="G455" s="80">
        <v>2914559.11</v>
      </c>
      <c r="H455" s="80">
        <v>2914559.11</v>
      </c>
      <c r="I455" s="80">
        <v>2914559.11</v>
      </c>
    </row>
    <row r="456" spans="1:9" ht="63" x14ac:dyDescent="0.25">
      <c r="A456" s="95" t="s">
        <v>1031</v>
      </c>
      <c r="B456" s="95" t="s">
        <v>3</v>
      </c>
      <c r="C456" s="95" t="s">
        <v>514</v>
      </c>
      <c r="D456" s="95" t="s">
        <v>358</v>
      </c>
      <c r="E456" s="95" t="s">
        <v>695</v>
      </c>
      <c r="F456" s="95"/>
      <c r="G456" s="80">
        <v>18127544.32</v>
      </c>
      <c r="H456" s="80">
        <v>0</v>
      </c>
      <c r="I456" s="80">
        <v>0</v>
      </c>
    </row>
    <row r="457" spans="1:9" ht="31.5" x14ac:dyDescent="0.25">
      <c r="A457" s="95" t="s">
        <v>1032</v>
      </c>
      <c r="B457" s="95" t="s">
        <v>3</v>
      </c>
      <c r="C457" s="95" t="s">
        <v>514</v>
      </c>
      <c r="D457" s="95" t="s">
        <v>358</v>
      </c>
      <c r="E457" s="95" t="s">
        <v>697</v>
      </c>
      <c r="F457" s="95"/>
      <c r="G457" s="80">
        <v>18127544.32</v>
      </c>
      <c r="H457" s="80">
        <v>0</v>
      </c>
      <c r="I457" s="80">
        <v>0</v>
      </c>
    </row>
    <row r="458" spans="1:9" ht="47.25" x14ac:dyDescent="0.25">
      <c r="A458" s="95" t="s">
        <v>869</v>
      </c>
      <c r="B458" s="95" t="s">
        <v>3</v>
      </c>
      <c r="C458" s="95" t="s">
        <v>514</v>
      </c>
      <c r="D458" s="95" t="s">
        <v>358</v>
      </c>
      <c r="E458" s="95" t="s">
        <v>697</v>
      </c>
      <c r="F458" s="95" t="s">
        <v>327</v>
      </c>
      <c r="G458" s="80">
        <v>18127544.32</v>
      </c>
      <c r="H458" s="80">
        <v>0</v>
      </c>
      <c r="I458" s="80">
        <v>0</v>
      </c>
    </row>
    <row r="459" spans="1:9" ht="63" x14ac:dyDescent="0.25">
      <c r="A459" s="95" t="s">
        <v>880</v>
      </c>
      <c r="B459" s="95" t="s">
        <v>3</v>
      </c>
      <c r="C459" s="95" t="s">
        <v>514</v>
      </c>
      <c r="D459" s="95" t="s">
        <v>358</v>
      </c>
      <c r="E459" s="95" t="s">
        <v>787</v>
      </c>
      <c r="F459" s="95"/>
      <c r="G459" s="80">
        <v>90030896</v>
      </c>
      <c r="H459" s="80">
        <v>0</v>
      </c>
      <c r="I459" s="80">
        <v>0</v>
      </c>
    </row>
    <row r="460" spans="1:9" ht="31.5" x14ac:dyDescent="0.25">
      <c r="A460" s="95" t="s">
        <v>881</v>
      </c>
      <c r="B460" s="95" t="s">
        <v>3</v>
      </c>
      <c r="C460" s="95" t="s">
        <v>514</v>
      </c>
      <c r="D460" s="95" t="s">
        <v>358</v>
      </c>
      <c r="E460" s="95" t="s">
        <v>789</v>
      </c>
      <c r="F460" s="95"/>
      <c r="G460" s="80">
        <v>89330896</v>
      </c>
      <c r="H460" s="80">
        <v>0</v>
      </c>
      <c r="I460" s="80">
        <v>0</v>
      </c>
    </row>
    <row r="461" spans="1:9" ht="31.5" x14ac:dyDescent="0.25">
      <c r="A461" s="95" t="s">
        <v>1500</v>
      </c>
      <c r="B461" s="95" t="s">
        <v>3</v>
      </c>
      <c r="C461" s="95" t="s">
        <v>514</v>
      </c>
      <c r="D461" s="95" t="s">
        <v>358</v>
      </c>
      <c r="E461" s="95" t="s">
        <v>1454</v>
      </c>
      <c r="F461" s="95"/>
      <c r="G461" s="80">
        <v>3316996</v>
      </c>
      <c r="H461" s="80">
        <v>0</v>
      </c>
      <c r="I461" s="80">
        <v>0</v>
      </c>
    </row>
    <row r="462" spans="1:9" ht="47.25" x14ac:dyDescent="0.25">
      <c r="A462" s="95" t="s">
        <v>1467</v>
      </c>
      <c r="B462" s="95" t="s">
        <v>3</v>
      </c>
      <c r="C462" s="95" t="s">
        <v>514</v>
      </c>
      <c r="D462" s="95" t="s">
        <v>358</v>
      </c>
      <c r="E462" s="95" t="s">
        <v>1455</v>
      </c>
      <c r="F462" s="95"/>
      <c r="G462" s="80">
        <v>3149626</v>
      </c>
      <c r="H462" s="80">
        <v>0</v>
      </c>
      <c r="I462" s="80">
        <v>0</v>
      </c>
    </row>
    <row r="463" spans="1:9" ht="47.25" x14ac:dyDescent="0.25">
      <c r="A463" s="95" t="s">
        <v>869</v>
      </c>
      <c r="B463" s="95" t="s">
        <v>3</v>
      </c>
      <c r="C463" s="95" t="s">
        <v>514</v>
      </c>
      <c r="D463" s="95" t="s">
        <v>358</v>
      </c>
      <c r="E463" s="95" t="s">
        <v>1455</v>
      </c>
      <c r="F463" s="95" t="s">
        <v>327</v>
      </c>
      <c r="G463" s="80">
        <v>3149626</v>
      </c>
      <c r="H463" s="80">
        <v>0</v>
      </c>
      <c r="I463" s="80">
        <v>0</v>
      </c>
    </row>
    <row r="464" spans="1:9" ht="94.5" x14ac:dyDescent="0.25">
      <c r="A464" s="95" t="s">
        <v>1493</v>
      </c>
      <c r="B464" s="95" t="s">
        <v>3</v>
      </c>
      <c r="C464" s="95" t="s">
        <v>514</v>
      </c>
      <c r="D464" s="95" t="s">
        <v>358</v>
      </c>
      <c r="E464" s="95" t="s">
        <v>1479</v>
      </c>
      <c r="F464" s="95"/>
      <c r="G464" s="80">
        <v>167370</v>
      </c>
      <c r="H464" s="80">
        <v>0</v>
      </c>
      <c r="I464" s="80">
        <v>0</v>
      </c>
    </row>
    <row r="465" spans="1:9" ht="47.25" x14ac:dyDescent="0.25">
      <c r="A465" s="95" t="s">
        <v>869</v>
      </c>
      <c r="B465" s="95" t="s">
        <v>3</v>
      </c>
      <c r="C465" s="95" t="s">
        <v>514</v>
      </c>
      <c r="D465" s="95" t="s">
        <v>358</v>
      </c>
      <c r="E465" s="95" t="s">
        <v>1479</v>
      </c>
      <c r="F465" s="95" t="s">
        <v>327</v>
      </c>
      <c r="G465" s="80">
        <v>167370</v>
      </c>
      <c r="H465" s="80">
        <v>0</v>
      </c>
      <c r="I465" s="80">
        <v>0</v>
      </c>
    </row>
    <row r="466" spans="1:9" ht="31.5" x14ac:dyDescent="0.25">
      <c r="A466" s="95" t="s">
        <v>1468</v>
      </c>
      <c r="B466" s="95" t="s">
        <v>3</v>
      </c>
      <c r="C466" s="95" t="s">
        <v>514</v>
      </c>
      <c r="D466" s="95" t="s">
        <v>358</v>
      </c>
      <c r="E466" s="95" t="s">
        <v>1464</v>
      </c>
      <c r="F466" s="95"/>
      <c r="G466" s="80">
        <v>1300000</v>
      </c>
      <c r="H466" s="80">
        <v>0</v>
      </c>
      <c r="I466" s="80">
        <v>0</v>
      </c>
    </row>
    <row r="467" spans="1:9" ht="63" x14ac:dyDescent="0.25">
      <c r="A467" s="95" t="s">
        <v>1469</v>
      </c>
      <c r="B467" s="95" t="s">
        <v>3</v>
      </c>
      <c r="C467" s="95" t="s">
        <v>514</v>
      </c>
      <c r="D467" s="95" t="s">
        <v>358</v>
      </c>
      <c r="E467" s="95" t="s">
        <v>1466</v>
      </c>
      <c r="F467" s="95"/>
      <c r="G467" s="80">
        <v>1000000</v>
      </c>
      <c r="H467" s="80">
        <v>0</v>
      </c>
      <c r="I467" s="80">
        <v>0</v>
      </c>
    </row>
    <row r="468" spans="1:9" ht="31.5" x14ac:dyDescent="0.25">
      <c r="A468" s="95" t="s">
        <v>877</v>
      </c>
      <c r="B468" s="95" t="s">
        <v>3</v>
      </c>
      <c r="C468" s="95" t="s">
        <v>514</v>
      </c>
      <c r="D468" s="95" t="s">
        <v>358</v>
      </c>
      <c r="E468" s="95" t="s">
        <v>1466</v>
      </c>
      <c r="F468" s="95" t="s">
        <v>387</v>
      </c>
      <c r="G468" s="80">
        <v>1000000</v>
      </c>
      <c r="H468" s="80">
        <v>0</v>
      </c>
      <c r="I468" s="80">
        <v>0</v>
      </c>
    </row>
    <row r="469" spans="1:9" ht="78.75" x14ac:dyDescent="0.25">
      <c r="A469" s="95" t="s">
        <v>1494</v>
      </c>
      <c r="B469" s="95" t="s">
        <v>3</v>
      </c>
      <c r="C469" s="95" t="s">
        <v>514</v>
      </c>
      <c r="D469" s="95" t="s">
        <v>358</v>
      </c>
      <c r="E469" s="95" t="s">
        <v>1481</v>
      </c>
      <c r="F469" s="95"/>
      <c r="G469" s="80">
        <v>300000</v>
      </c>
      <c r="H469" s="80">
        <v>0</v>
      </c>
      <c r="I469" s="80">
        <v>0</v>
      </c>
    </row>
    <row r="470" spans="1:9" ht="31.5" x14ac:dyDescent="0.25">
      <c r="A470" s="95" t="s">
        <v>877</v>
      </c>
      <c r="B470" s="95" t="s">
        <v>3</v>
      </c>
      <c r="C470" s="95" t="s">
        <v>514</v>
      </c>
      <c r="D470" s="95" t="s">
        <v>358</v>
      </c>
      <c r="E470" s="95" t="s">
        <v>1481</v>
      </c>
      <c r="F470" s="95" t="s">
        <v>387</v>
      </c>
      <c r="G470" s="80">
        <v>300000</v>
      </c>
      <c r="H470" s="80">
        <v>0</v>
      </c>
      <c r="I470" s="80">
        <v>0</v>
      </c>
    </row>
    <row r="471" spans="1:9" ht="31.5" x14ac:dyDescent="0.25">
      <c r="A471" s="95" t="s">
        <v>882</v>
      </c>
      <c r="B471" s="95" t="s">
        <v>3</v>
      </c>
      <c r="C471" s="95" t="s">
        <v>514</v>
      </c>
      <c r="D471" s="95" t="s">
        <v>358</v>
      </c>
      <c r="E471" s="95" t="s">
        <v>791</v>
      </c>
      <c r="F471" s="95"/>
      <c r="G471" s="80">
        <v>84713900</v>
      </c>
      <c r="H471" s="80">
        <v>0</v>
      </c>
      <c r="I471" s="80">
        <v>0</v>
      </c>
    </row>
    <row r="472" spans="1:9" ht="63" x14ac:dyDescent="0.25">
      <c r="A472" s="95" t="s">
        <v>1191</v>
      </c>
      <c r="B472" s="95" t="s">
        <v>3</v>
      </c>
      <c r="C472" s="95" t="s">
        <v>514</v>
      </c>
      <c r="D472" s="95" t="s">
        <v>358</v>
      </c>
      <c r="E472" s="95" t="s">
        <v>1192</v>
      </c>
      <c r="F472" s="95"/>
      <c r="G472" s="80">
        <v>56250000</v>
      </c>
      <c r="H472" s="80">
        <v>0</v>
      </c>
      <c r="I472" s="80">
        <v>0</v>
      </c>
    </row>
    <row r="473" spans="1:9" ht="31.5" x14ac:dyDescent="0.25">
      <c r="A473" s="95" t="s">
        <v>877</v>
      </c>
      <c r="B473" s="95" t="s">
        <v>3</v>
      </c>
      <c r="C473" s="95" t="s">
        <v>514</v>
      </c>
      <c r="D473" s="95" t="s">
        <v>358</v>
      </c>
      <c r="E473" s="95" t="s">
        <v>1192</v>
      </c>
      <c r="F473" s="95" t="s">
        <v>387</v>
      </c>
      <c r="G473" s="80">
        <v>56250000</v>
      </c>
      <c r="H473" s="80">
        <v>0</v>
      </c>
      <c r="I473" s="80">
        <v>0</v>
      </c>
    </row>
    <row r="474" spans="1:9" ht="78.75" x14ac:dyDescent="0.25">
      <c r="A474" s="95" t="s">
        <v>1515</v>
      </c>
      <c r="B474" s="95" t="s">
        <v>3</v>
      </c>
      <c r="C474" s="95" t="s">
        <v>514</v>
      </c>
      <c r="D474" s="95" t="s">
        <v>358</v>
      </c>
      <c r="E474" s="95" t="s">
        <v>1512</v>
      </c>
      <c r="F474" s="95"/>
      <c r="G474" s="80">
        <v>17908000</v>
      </c>
      <c r="H474" s="80">
        <v>0</v>
      </c>
      <c r="I474" s="80">
        <v>0</v>
      </c>
    </row>
    <row r="475" spans="1:9" ht="31.5" x14ac:dyDescent="0.25">
      <c r="A475" s="95" t="s">
        <v>877</v>
      </c>
      <c r="B475" s="95" t="s">
        <v>3</v>
      </c>
      <c r="C475" s="95" t="s">
        <v>514</v>
      </c>
      <c r="D475" s="95" t="s">
        <v>358</v>
      </c>
      <c r="E475" s="95" t="s">
        <v>1512</v>
      </c>
      <c r="F475" s="95" t="s">
        <v>387</v>
      </c>
      <c r="G475" s="80">
        <v>17908000</v>
      </c>
      <c r="H475" s="80">
        <v>0</v>
      </c>
      <c r="I475" s="80">
        <v>0</v>
      </c>
    </row>
    <row r="476" spans="1:9" ht="94.5" x14ac:dyDescent="0.25">
      <c r="A476" s="95" t="s">
        <v>1439</v>
      </c>
      <c r="B476" s="95" t="s">
        <v>3</v>
      </c>
      <c r="C476" s="95" t="s">
        <v>514</v>
      </c>
      <c r="D476" s="95" t="s">
        <v>358</v>
      </c>
      <c r="E476" s="95" t="s">
        <v>1412</v>
      </c>
      <c r="F476" s="95"/>
      <c r="G476" s="80">
        <v>1057720</v>
      </c>
      <c r="H476" s="80">
        <v>0</v>
      </c>
      <c r="I476" s="80">
        <v>0</v>
      </c>
    </row>
    <row r="477" spans="1:9" ht="47.25" x14ac:dyDescent="0.25">
      <c r="A477" s="95" t="s">
        <v>869</v>
      </c>
      <c r="B477" s="95" t="s">
        <v>3</v>
      </c>
      <c r="C477" s="95" t="s">
        <v>514</v>
      </c>
      <c r="D477" s="95" t="s">
        <v>358</v>
      </c>
      <c r="E477" s="95" t="s">
        <v>1412</v>
      </c>
      <c r="F477" s="95" t="s">
        <v>327</v>
      </c>
      <c r="G477" s="80">
        <v>1057720</v>
      </c>
      <c r="H477" s="80">
        <v>0</v>
      </c>
      <c r="I477" s="80">
        <v>0</v>
      </c>
    </row>
    <row r="478" spans="1:9" ht="94.5" x14ac:dyDescent="0.25">
      <c r="A478" s="95" t="s">
        <v>1440</v>
      </c>
      <c r="B478" s="95" t="s">
        <v>3</v>
      </c>
      <c r="C478" s="95" t="s">
        <v>514</v>
      </c>
      <c r="D478" s="95" t="s">
        <v>358</v>
      </c>
      <c r="E478" s="95" t="s">
        <v>1414</v>
      </c>
      <c r="F478" s="95"/>
      <c r="G478" s="80">
        <v>1057720</v>
      </c>
      <c r="H478" s="80">
        <v>0</v>
      </c>
      <c r="I478" s="80">
        <v>0</v>
      </c>
    </row>
    <row r="479" spans="1:9" ht="47.25" x14ac:dyDescent="0.25">
      <c r="A479" s="95" t="s">
        <v>869</v>
      </c>
      <c r="B479" s="95" t="s">
        <v>3</v>
      </c>
      <c r="C479" s="95" t="s">
        <v>514</v>
      </c>
      <c r="D479" s="95" t="s">
        <v>358</v>
      </c>
      <c r="E479" s="95" t="s">
        <v>1414</v>
      </c>
      <c r="F479" s="95" t="s">
        <v>327</v>
      </c>
      <c r="G479" s="80">
        <v>1057720</v>
      </c>
      <c r="H479" s="80">
        <v>0</v>
      </c>
      <c r="I479" s="80">
        <v>0</v>
      </c>
    </row>
    <row r="480" spans="1:9" ht="110.25" x14ac:dyDescent="0.25">
      <c r="A480" s="95" t="s">
        <v>1441</v>
      </c>
      <c r="B480" s="95" t="s">
        <v>3</v>
      </c>
      <c r="C480" s="95" t="s">
        <v>514</v>
      </c>
      <c r="D480" s="95" t="s">
        <v>358</v>
      </c>
      <c r="E480" s="95" t="s">
        <v>1416</v>
      </c>
      <c r="F480" s="95"/>
      <c r="G480" s="80">
        <v>472730</v>
      </c>
      <c r="H480" s="80">
        <v>0</v>
      </c>
      <c r="I480" s="80">
        <v>0</v>
      </c>
    </row>
    <row r="481" spans="1:9" ht="47.25" x14ac:dyDescent="0.25">
      <c r="A481" s="95" t="s">
        <v>869</v>
      </c>
      <c r="B481" s="95" t="s">
        <v>3</v>
      </c>
      <c r="C481" s="95" t="s">
        <v>514</v>
      </c>
      <c r="D481" s="95" t="s">
        <v>358</v>
      </c>
      <c r="E481" s="95" t="s">
        <v>1416</v>
      </c>
      <c r="F481" s="95" t="s">
        <v>327</v>
      </c>
      <c r="G481" s="80">
        <v>472730</v>
      </c>
      <c r="H481" s="80">
        <v>0</v>
      </c>
      <c r="I481" s="80">
        <v>0</v>
      </c>
    </row>
    <row r="482" spans="1:9" ht="94.5" x14ac:dyDescent="0.25">
      <c r="A482" s="95" t="s">
        <v>1442</v>
      </c>
      <c r="B482" s="95" t="s">
        <v>3</v>
      </c>
      <c r="C482" s="95" t="s">
        <v>514</v>
      </c>
      <c r="D482" s="95" t="s">
        <v>358</v>
      </c>
      <c r="E482" s="95" t="s">
        <v>1418</v>
      </c>
      <c r="F482" s="95"/>
      <c r="G482" s="80">
        <v>1059960</v>
      </c>
      <c r="H482" s="80">
        <v>0</v>
      </c>
      <c r="I482" s="80">
        <v>0</v>
      </c>
    </row>
    <row r="483" spans="1:9" ht="47.25" x14ac:dyDescent="0.25">
      <c r="A483" s="95" t="s">
        <v>869</v>
      </c>
      <c r="B483" s="95" t="s">
        <v>3</v>
      </c>
      <c r="C483" s="95" t="s">
        <v>514</v>
      </c>
      <c r="D483" s="95" t="s">
        <v>358</v>
      </c>
      <c r="E483" s="95" t="s">
        <v>1418</v>
      </c>
      <c r="F483" s="95" t="s">
        <v>327</v>
      </c>
      <c r="G483" s="80">
        <v>1059960</v>
      </c>
      <c r="H483" s="80">
        <v>0</v>
      </c>
      <c r="I483" s="80">
        <v>0</v>
      </c>
    </row>
    <row r="484" spans="1:9" ht="94.5" x14ac:dyDescent="0.25">
      <c r="A484" s="95" t="s">
        <v>1443</v>
      </c>
      <c r="B484" s="95" t="s">
        <v>3</v>
      </c>
      <c r="C484" s="95" t="s">
        <v>514</v>
      </c>
      <c r="D484" s="95" t="s">
        <v>358</v>
      </c>
      <c r="E484" s="95" t="s">
        <v>1420</v>
      </c>
      <c r="F484" s="95"/>
      <c r="G484" s="80">
        <v>1057110</v>
      </c>
      <c r="H484" s="80">
        <v>0</v>
      </c>
      <c r="I484" s="80">
        <v>0</v>
      </c>
    </row>
    <row r="485" spans="1:9" ht="47.25" x14ac:dyDescent="0.25">
      <c r="A485" s="95" t="s">
        <v>869</v>
      </c>
      <c r="B485" s="95" t="s">
        <v>3</v>
      </c>
      <c r="C485" s="95" t="s">
        <v>514</v>
      </c>
      <c r="D485" s="95" t="s">
        <v>358</v>
      </c>
      <c r="E485" s="95" t="s">
        <v>1420</v>
      </c>
      <c r="F485" s="95" t="s">
        <v>327</v>
      </c>
      <c r="G485" s="80">
        <v>1057110</v>
      </c>
      <c r="H485" s="80">
        <v>0</v>
      </c>
      <c r="I485" s="80">
        <v>0</v>
      </c>
    </row>
    <row r="486" spans="1:9" ht="110.25" x14ac:dyDescent="0.25">
      <c r="A486" s="95" t="s">
        <v>1444</v>
      </c>
      <c r="B486" s="95" t="s">
        <v>3</v>
      </c>
      <c r="C486" s="95" t="s">
        <v>514</v>
      </c>
      <c r="D486" s="95" t="s">
        <v>358</v>
      </c>
      <c r="E486" s="95" t="s">
        <v>1422</v>
      </c>
      <c r="F486" s="95"/>
      <c r="G486" s="80">
        <v>1056110</v>
      </c>
      <c r="H486" s="80">
        <v>0</v>
      </c>
      <c r="I486" s="80">
        <v>0</v>
      </c>
    </row>
    <row r="487" spans="1:9" ht="47.25" x14ac:dyDescent="0.25">
      <c r="A487" s="95" t="s">
        <v>869</v>
      </c>
      <c r="B487" s="95" t="s">
        <v>3</v>
      </c>
      <c r="C487" s="95" t="s">
        <v>514</v>
      </c>
      <c r="D487" s="95" t="s">
        <v>358</v>
      </c>
      <c r="E487" s="95" t="s">
        <v>1422</v>
      </c>
      <c r="F487" s="95" t="s">
        <v>327</v>
      </c>
      <c r="G487" s="80">
        <v>1056110</v>
      </c>
      <c r="H487" s="80">
        <v>0</v>
      </c>
      <c r="I487" s="80">
        <v>0</v>
      </c>
    </row>
    <row r="488" spans="1:9" ht="94.5" x14ac:dyDescent="0.25">
      <c r="A488" s="95" t="s">
        <v>1445</v>
      </c>
      <c r="B488" s="95" t="s">
        <v>3</v>
      </c>
      <c r="C488" s="95" t="s">
        <v>514</v>
      </c>
      <c r="D488" s="95" t="s">
        <v>358</v>
      </c>
      <c r="E488" s="95" t="s">
        <v>1424</v>
      </c>
      <c r="F488" s="95"/>
      <c r="G488" s="80">
        <v>1057530</v>
      </c>
      <c r="H488" s="80">
        <v>0</v>
      </c>
      <c r="I488" s="80">
        <v>0</v>
      </c>
    </row>
    <row r="489" spans="1:9" ht="47.25" x14ac:dyDescent="0.25">
      <c r="A489" s="95" t="s">
        <v>869</v>
      </c>
      <c r="B489" s="95" t="s">
        <v>3</v>
      </c>
      <c r="C489" s="95" t="s">
        <v>514</v>
      </c>
      <c r="D489" s="95" t="s">
        <v>358</v>
      </c>
      <c r="E489" s="95" t="s">
        <v>1424</v>
      </c>
      <c r="F489" s="95" t="s">
        <v>327</v>
      </c>
      <c r="G489" s="80">
        <v>1057530</v>
      </c>
      <c r="H489" s="80">
        <v>0</v>
      </c>
      <c r="I489" s="80">
        <v>0</v>
      </c>
    </row>
    <row r="490" spans="1:9" ht="94.5" x14ac:dyDescent="0.25">
      <c r="A490" s="95" t="s">
        <v>1446</v>
      </c>
      <c r="B490" s="95" t="s">
        <v>3</v>
      </c>
      <c r="C490" s="95" t="s">
        <v>514</v>
      </c>
      <c r="D490" s="95" t="s">
        <v>358</v>
      </c>
      <c r="E490" s="95" t="s">
        <v>1426</v>
      </c>
      <c r="F490" s="95"/>
      <c r="G490" s="80">
        <v>971720</v>
      </c>
      <c r="H490" s="80">
        <v>0</v>
      </c>
      <c r="I490" s="80">
        <v>0</v>
      </c>
    </row>
    <row r="491" spans="1:9" ht="47.25" x14ac:dyDescent="0.25">
      <c r="A491" s="95" t="s">
        <v>869</v>
      </c>
      <c r="B491" s="95" t="s">
        <v>3</v>
      </c>
      <c r="C491" s="95" t="s">
        <v>514</v>
      </c>
      <c r="D491" s="95" t="s">
        <v>358</v>
      </c>
      <c r="E491" s="95" t="s">
        <v>1426</v>
      </c>
      <c r="F491" s="95" t="s">
        <v>327</v>
      </c>
      <c r="G491" s="80">
        <v>971720</v>
      </c>
      <c r="H491" s="80">
        <v>0</v>
      </c>
      <c r="I491" s="80">
        <v>0</v>
      </c>
    </row>
    <row r="492" spans="1:9" ht="126" x14ac:dyDescent="0.25">
      <c r="A492" s="95" t="s">
        <v>1447</v>
      </c>
      <c r="B492" s="95" t="s">
        <v>3</v>
      </c>
      <c r="C492" s="95" t="s">
        <v>514</v>
      </c>
      <c r="D492" s="95" t="s">
        <v>358</v>
      </c>
      <c r="E492" s="95" t="s">
        <v>1428</v>
      </c>
      <c r="F492" s="95"/>
      <c r="G492" s="80">
        <v>1058000</v>
      </c>
      <c r="H492" s="80">
        <v>0</v>
      </c>
      <c r="I492" s="80">
        <v>0</v>
      </c>
    </row>
    <row r="493" spans="1:9" ht="47.25" x14ac:dyDescent="0.25">
      <c r="A493" s="95" t="s">
        <v>869</v>
      </c>
      <c r="B493" s="95" t="s">
        <v>3</v>
      </c>
      <c r="C493" s="95" t="s">
        <v>514</v>
      </c>
      <c r="D493" s="95" t="s">
        <v>358</v>
      </c>
      <c r="E493" s="95" t="s">
        <v>1428</v>
      </c>
      <c r="F493" s="95" t="s">
        <v>327</v>
      </c>
      <c r="G493" s="80">
        <v>1058000</v>
      </c>
      <c r="H493" s="80">
        <v>0</v>
      </c>
      <c r="I493" s="80">
        <v>0</v>
      </c>
    </row>
    <row r="494" spans="1:9" ht="94.5" x14ac:dyDescent="0.25">
      <c r="A494" s="95" t="s">
        <v>1448</v>
      </c>
      <c r="B494" s="95" t="s">
        <v>3</v>
      </c>
      <c r="C494" s="95" t="s">
        <v>514</v>
      </c>
      <c r="D494" s="95" t="s">
        <v>358</v>
      </c>
      <c r="E494" s="95" t="s">
        <v>1430</v>
      </c>
      <c r="F494" s="95"/>
      <c r="G494" s="80">
        <v>1707300</v>
      </c>
      <c r="H494" s="80">
        <v>0</v>
      </c>
      <c r="I494" s="80">
        <v>0</v>
      </c>
    </row>
    <row r="495" spans="1:9" ht="47.25" x14ac:dyDescent="0.25">
      <c r="A495" s="95" t="s">
        <v>869</v>
      </c>
      <c r="B495" s="95" t="s">
        <v>3</v>
      </c>
      <c r="C495" s="95" t="s">
        <v>514</v>
      </c>
      <c r="D495" s="95" t="s">
        <v>358</v>
      </c>
      <c r="E495" s="95" t="s">
        <v>1430</v>
      </c>
      <c r="F495" s="95" t="s">
        <v>327</v>
      </c>
      <c r="G495" s="80">
        <v>1707300</v>
      </c>
      <c r="H495" s="80">
        <v>0</v>
      </c>
      <c r="I495" s="80">
        <v>0</v>
      </c>
    </row>
    <row r="496" spans="1:9" ht="31.5" x14ac:dyDescent="0.25">
      <c r="A496" s="95" t="s">
        <v>1369</v>
      </c>
      <c r="B496" s="95" t="s">
        <v>3</v>
      </c>
      <c r="C496" s="95" t="s">
        <v>514</v>
      </c>
      <c r="D496" s="95" t="s">
        <v>358</v>
      </c>
      <c r="E496" s="95" t="s">
        <v>1361</v>
      </c>
      <c r="F496" s="95"/>
      <c r="G496" s="80">
        <v>700000</v>
      </c>
      <c r="H496" s="80">
        <v>0</v>
      </c>
      <c r="I496" s="80">
        <v>0</v>
      </c>
    </row>
    <row r="497" spans="1:9" ht="31.5" x14ac:dyDescent="0.25">
      <c r="A497" s="95" t="s">
        <v>1370</v>
      </c>
      <c r="B497" s="95" t="s">
        <v>3</v>
      </c>
      <c r="C497" s="95" t="s">
        <v>514</v>
      </c>
      <c r="D497" s="95" t="s">
        <v>358</v>
      </c>
      <c r="E497" s="95" t="s">
        <v>1363</v>
      </c>
      <c r="F497" s="95"/>
      <c r="G497" s="80">
        <v>700000</v>
      </c>
      <c r="H497" s="80">
        <v>0</v>
      </c>
      <c r="I497" s="80">
        <v>0</v>
      </c>
    </row>
    <row r="498" spans="1:9" ht="47.25" x14ac:dyDescent="0.25">
      <c r="A498" s="95" t="s">
        <v>1371</v>
      </c>
      <c r="B498" s="95" t="s">
        <v>3</v>
      </c>
      <c r="C498" s="95" t="s">
        <v>514</v>
      </c>
      <c r="D498" s="95" t="s">
        <v>358</v>
      </c>
      <c r="E498" s="95" t="s">
        <v>1365</v>
      </c>
      <c r="F498" s="95"/>
      <c r="G498" s="80">
        <v>700000</v>
      </c>
      <c r="H498" s="80">
        <v>0</v>
      </c>
      <c r="I498" s="80">
        <v>0</v>
      </c>
    </row>
    <row r="499" spans="1:9" ht="47.25" x14ac:dyDescent="0.25">
      <c r="A499" s="95" t="s">
        <v>869</v>
      </c>
      <c r="B499" s="95" t="s">
        <v>3</v>
      </c>
      <c r="C499" s="95" t="s">
        <v>514</v>
      </c>
      <c r="D499" s="95" t="s">
        <v>358</v>
      </c>
      <c r="E499" s="95" t="s">
        <v>1365</v>
      </c>
      <c r="F499" s="95" t="s">
        <v>327</v>
      </c>
      <c r="G499" s="80">
        <v>700000</v>
      </c>
      <c r="H499" s="80">
        <v>0</v>
      </c>
      <c r="I499" s="80">
        <v>0</v>
      </c>
    </row>
    <row r="500" spans="1:9" ht="31.5" x14ac:dyDescent="0.25">
      <c r="A500" s="95" t="s">
        <v>1182</v>
      </c>
      <c r="B500" s="95" t="s">
        <v>3</v>
      </c>
      <c r="C500" s="95" t="s">
        <v>514</v>
      </c>
      <c r="D500" s="95" t="s">
        <v>358</v>
      </c>
      <c r="E500" s="95" t="s">
        <v>1183</v>
      </c>
      <c r="F500" s="95"/>
      <c r="G500" s="80">
        <v>1105266</v>
      </c>
      <c r="H500" s="80">
        <v>0</v>
      </c>
      <c r="I500" s="80">
        <v>0</v>
      </c>
    </row>
    <row r="501" spans="1:9" x14ac:dyDescent="0.25">
      <c r="A501" s="95" t="s">
        <v>914</v>
      </c>
      <c r="B501" s="95" t="s">
        <v>3</v>
      </c>
      <c r="C501" s="95" t="s">
        <v>514</v>
      </c>
      <c r="D501" s="95" t="s">
        <v>358</v>
      </c>
      <c r="E501" s="95" t="s">
        <v>1184</v>
      </c>
      <c r="F501" s="95"/>
      <c r="G501" s="80">
        <v>1105266</v>
      </c>
      <c r="H501" s="80">
        <v>0</v>
      </c>
      <c r="I501" s="80">
        <v>0</v>
      </c>
    </row>
    <row r="502" spans="1:9" x14ac:dyDescent="0.25">
      <c r="A502" s="95" t="s">
        <v>915</v>
      </c>
      <c r="B502" s="95" t="s">
        <v>3</v>
      </c>
      <c r="C502" s="95" t="s">
        <v>514</v>
      </c>
      <c r="D502" s="95" t="s">
        <v>358</v>
      </c>
      <c r="E502" s="95" t="s">
        <v>1184</v>
      </c>
      <c r="F502" s="95"/>
      <c r="G502" s="80">
        <v>1105266</v>
      </c>
      <c r="H502" s="80">
        <v>0</v>
      </c>
      <c r="I502" s="80">
        <v>0</v>
      </c>
    </row>
    <row r="503" spans="1:9" x14ac:dyDescent="0.25">
      <c r="A503" s="95" t="s">
        <v>1193</v>
      </c>
      <c r="B503" s="95" t="s">
        <v>3</v>
      </c>
      <c r="C503" s="95" t="s">
        <v>514</v>
      </c>
      <c r="D503" s="95" t="s">
        <v>358</v>
      </c>
      <c r="E503" s="95" t="s">
        <v>1194</v>
      </c>
      <c r="F503" s="95"/>
      <c r="G503" s="80">
        <v>1105266</v>
      </c>
      <c r="H503" s="80">
        <v>0</v>
      </c>
      <c r="I503" s="80">
        <v>0</v>
      </c>
    </row>
    <row r="504" spans="1:9" ht="47.25" x14ac:dyDescent="0.25">
      <c r="A504" s="95" t="s">
        <v>869</v>
      </c>
      <c r="B504" s="95" t="s">
        <v>3</v>
      </c>
      <c r="C504" s="95" t="s">
        <v>514</v>
      </c>
      <c r="D504" s="95" t="s">
        <v>358</v>
      </c>
      <c r="E504" s="95" t="s">
        <v>1194</v>
      </c>
      <c r="F504" s="95" t="s">
        <v>327</v>
      </c>
      <c r="G504" s="80">
        <v>1105266</v>
      </c>
      <c r="H504" s="80">
        <v>0</v>
      </c>
      <c r="I504" s="80">
        <v>0</v>
      </c>
    </row>
    <row r="505" spans="1:9" x14ac:dyDescent="0.25">
      <c r="A505" s="95" t="s">
        <v>1033</v>
      </c>
      <c r="B505" s="95" t="s">
        <v>3</v>
      </c>
      <c r="C505" s="95" t="s">
        <v>703</v>
      </c>
      <c r="D505" s="95"/>
      <c r="E505" s="95"/>
      <c r="F505" s="95"/>
      <c r="G505" s="80">
        <v>1042466699</v>
      </c>
      <c r="H505" s="80">
        <v>746571500</v>
      </c>
      <c r="I505" s="80">
        <v>750196993</v>
      </c>
    </row>
    <row r="506" spans="1:9" x14ac:dyDescent="0.25">
      <c r="A506" s="95" t="s">
        <v>1034</v>
      </c>
      <c r="B506" s="95" t="s">
        <v>3</v>
      </c>
      <c r="C506" s="95" t="s">
        <v>703</v>
      </c>
      <c r="D506" s="95" t="s">
        <v>343</v>
      </c>
      <c r="E506" s="95"/>
      <c r="F506" s="95"/>
      <c r="G506" s="80">
        <v>1036519699</v>
      </c>
      <c r="H506" s="80">
        <v>746571500</v>
      </c>
      <c r="I506" s="80">
        <v>750196993</v>
      </c>
    </row>
    <row r="507" spans="1:9" ht="31.5" x14ac:dyDescent="0.25">
      <c r="A507" s="95" t="s">
        <v>1035</v>
      </c>
      <c r="B507" s="95" t="s">
        <v>3</v>
      </c>
      <c r="C507" s="95" t="s">
        <v>703</v>
      </c>
      <c r="D507" s="95" t="s">
        <v>343</v>
      </c>
      <c r="E507" s="95" t="s">
        <v>774</v>
      </c>
      <c r="F507" s="95"/>
      <c r="G507" s="80">
        <v>1036519699</v>
      </c>
      <c r="H507" s="80">
        <v>746571500</v>
      </c>
      <c r="I507" s="80">
        <v>750196993</v>
      </c>
    </row>
    <row r="508" spans="1:9" ht="31.5" x14ac:dyDescent="0.25">
      <c r="A508" s="95" t="s">
        <v>1036</v>
      </c>
      <c r="B508" s="95" t="s">
        <v>3</v>
      </c>
      <c r="C508" s="95" t="s">
        <v>703</v>
      </c>
      <c r="D508" s="95" t="s">
        <v>343</v>
      </c>
      <c r="E508" s="95" t="s">
        <v>774</v>
      </c>
      <c r="F508" s="95"/>
      <c r="G508" s="80">
        <v>1036519699</v>
      </c>
      <c r="H508" s="80">
        <v>746571500</v>
      </c>
      <c r="I508" s="80">
        <v>750196993</v>
      </c>
    </row>
    <row r="509" spans="1:9" x14ac:dyDescent="0.25">
      <c r="A509" s="95" t="s">
        <v>1037</v>
      </c>
      <c r="B509" s="95" t="s">
        <v>3</v>
      </c>
      <c r="C509" s="95" t="s">
        <v>703</v>
      </c>
      <c r="D509" s="95" t="s">
        <v>343</v>
      </c>
      <c r="E509" s="95" t="s">
        <v>783</v>
      </c>
      <c r="F509" s="95"/>
      <c r="G509" s="80">
        <v>1036519699</v>
      </c>
      <c r="H509" s="80">
        <v>746571500</v>
      </c>
      <c r="I509" s="80">
        <v>750196993</v>
      </c>
    </row>
    <row r="510" spans="1:9" x14ac:dyDescent="0.25">
      <c r="A510" s="95" t="s">
        <v>1038</v>
      </c>
      <c r="B510" s="95" t="s">
        <v>3</v>
      </c>
      <c r="C510" s="95" t="s">
        <v>703</v>
      </c>
      <c r="D510" s="95" t="s">
        <v>343</v>
      </c>
      <c r="E510" s="95" t="s">
        <v>785</v>
      </c>
      <c r="F510" s="95"/>
      <c r="G510" s="80">
        <v>1036519699</v>
      </c>
      <c r="H510" s="80">
        <v>746571500</v>
      </c>
      <c r="I510" s="80">
        <v>750196993</v>
      </c>
    </row>
    <row r="511" spans="1:9" ht="31.5" x14ac:dyDescent="0.25">
      <c r="A511" s="95" t="s">
        <v>1012</v>
      </c>
      <c r="B511" s="95" t="s">
        <v>3</v>
      </c>
      <c r="C511" s="95" t="s">
        <v>703</v>
      </c>
      <c r="D511" s="95" t="s">
        <v>343</v>
      </c>
      <c r="E511" s="95" t="s">
        <v>785</v>
      </c>
      <c r="F511" s="95" t="s">
        <v>473</v>
      </c>
      <c r="G511" s="80">
        <v>1036519699</v>
      </c>
      <c r="H511" s="80">
        <v>746571500</v>
      </c>
      <c r="I511" s="80">
        <v>750196993</v>
      </c>
    </row>
    <row r="512" spans="1:9" ht="31.5" x14ac:dyDescent="0.25">
      <c r="A512" s="95" t="s">
        <v>1039</v>
      </c>
      <c r="B512" s="95" t="s">
        <v>3</v>
      </c>
      <c r="C512" s="95" t="s">
        <v>703</v>
      </c>
      <c r="D512" s="95" t="s">
        <v>358</v>
      </c>
      <c r="E512" s="95"/>
      <c r="F512" s="95"/>
      <c r="G512" s="80">
        <v>5947000</v>
      </c>
      <c r="H512" s="80">
        <v>0</v>
      </c>
      <c r="I512" s="80">
        <v>0</v>
      </c>
    </row>
    <row r="513" spans="1:9" ht="31.5" x14ac:dyDescent="0.25">
      <c r="A513" s="95" t="s">
        <v>1035</v>
      </c>
      <c r="B513" s="95" t="s">
        <v>3</v>
      </c>
      <c r="C513" s="95" t="s">
        <v>703</v>
      </c>
      <c r="D513" s="95" t="s">
        <v>358</v>
      </c>
      <c r="E513" s="95" t="s">
        <v>774</v>
      </c>
      <c r="F513" s="95"/>
      <c r="G513" s="80">
        <v>5947000</v>
      </c>
      <c r="H513" s="80">
        <v>0</v>
      </c>
      <c r="I513" s="80">
        <v>0</v>
      </c>
    </row>
    <row r="514" spans="1:9" ht="31.5" x14ac:dyDescent="0.25">
      <c r="A514" s="95" t="s">
        <v>1036</v>
      </c>
      <c r="B514" s="95" t="s">
        <v>3</v>
      </c>
      <c r="C514" s="95" t="s">
        <v>703</v>
      </c>
      <c r="D514" s="95" t="s">
        <v>358</v>
      </c>
      <c r="E514" s="95" t="s">
        <v>774</v>
      </c>
      <c r="F514" s="95"/>
      <c r="G514" s="80">
        <v>5947000</v>
      </c>
      <c r="H514" s="80">
        <v>0</v>
      </c>
      <c r="I514" s="80">
        <v>0</v>
      </c>
    </row>
    <row r="515" spans="1:9" ht="31.5" x14ac:dyDescent="0.25">
      <c r="A515" s="95" t="s">
        <v>1040</v>
      </c>
      <c r="B515" s="95" t="s">
        <v>3</v>
      </c>
      <c r="C515" s="95" t="s">
        <v>703</v>
      </c>
      <c r="D515" s="95" t="s">
        <v>358</v>
      </c>
      <c r="E515" s="95" t="s">
        <v>777</v>
      </c>
      <c r="F515" s="95"/>
      <c r="G515" s="80">
        <v>5947000</v>
      </c>
      <c r="H515" s="80">
        <v>0</v>
      </c>
      <c r="I515" s="80">
        <v>0</v>
      </c>
    </row>
    <row r="516" spans="1:9" ht="31.5" x14ac:dyDescent="0.25">
      <c r="A516" s="95" t="s">
        <v>1041</v>
      </c>
      <c r="B516" s="95" t="s">
        <v>3</v>
      </c>
      <c r="C516" s="95" t="s">
        <v>703</v>
      </c>
      <c r="D516" s="95" t="s">
        <v>358</v>
      </c>
      <c r="E516" s="95" t="s">
        <v>780</v>
      </c>
      <c r="F516" s="95"/>
      <c r="G516" s="80">
        <v>5947000</v>
      </c>
      <c r="H516" s="80">
        <v>0</v>
      </c>
      <c r="I516" s="80">
        <v>0</v>
      </c>
    </row>
    <row r="517" spans="1:9" ht="31.5" x14ac:dyDescent="0.25">
      <c r="A517" s="95" t="s">
        <v>877</v>
      </c>
      <c r="B517" s="95" t="s">
        <v>3</v>
      </c>
      <c r="C517" s="95" t="s">
        <v>703</v>
      </c>
      <c r="D517" s="95" t="s">
        <v>358</v>
      </c>
      <c r="E517" s="95" t="s">
        <v>780</v>
      </c>
      <c r="F517" s="95" t="s">
        <v>387</v>
      </c>
      <c r="G517" s="80">
        <v>5947000</v>
      </c>
      <c r="H517" s="80">
        <v>0</v>
      </c>
      <c r="I517" s="80">
        <v>0</v>
      </c>
    </row>
    <row r="518" spans="1:9" x14ac:dyDescent="0.25">
      <c r="A518" s="95" t="s">
        <v>884</v>
      </c>
      <c r="B518" s="95" t="s">
        <v>3</v>
      </c>
      <c r="C518" s="95" t="s">
        <v>322</v>
      </c>
      <c r="D518" s="95"/>
      <c r="E518" s="95"/>
      <c r="F518" s="95"/>
      <c r="G518" s="80">
        <v>100294.27</v>
      </c>
      <c r="H518" s="80">
        <v>0</v>
      </c>
      <c r="I518" s="80">
        <v>0</v>
      </c>
    </row>
    <row r="519" spans="1:9" x14ac:dyDescent="0.25">
      <c r="A519" s="95" t="s">
        <v>935</v>
      </c>
      <c r="B519" s="95" t="s">
        <v>3</v>
      </c>
      <c r="C519" s="95" t="s">
        <v>322</v>
      </c>
      <c r="D519" s="95" t="s">
        <v>343</v>
      </c>
      <c r="E519" s="95"/>
      <c r="F519" s="95"/>
      <c r="G519" s="80">
        <v>100000</v>
      </c>
      <c r="H519" s="80">
        <v>0</v>
      </c>
      <c r="I519" s="80">
        <v>0</v>
      </c>
    </row>
    <row r="520" spans="1:9" ht="31.5" x14ac:dyDescent="0.25">
      <c r="A520" s="95" t="s">
        <v>922</v>
      </c>
      <c r="B520" s="95" t="s">
        <v>3</v>
      </c>
      <c r="C520" s="95" t="s">
        <v>322</v>
      </c>
      <c r="D520" s="95" t="s">
        <v>343</v>
      </c>
      <c r="E520" s="95" t="s">
        <v>851</v>
      </c>
      <c r="F520" s="95"/>
      <c r="G520" s="80">
        <v>100000</v>
      </c>
      <c r="H520" s="80">
        <v>0</v>
      </c>
      <c r="I520" s="80">
        <v>0</v>
      </c>
    </row>
    <row r="521" spans="1:9" x14ac:dyDescent="0.25">
      <c r="A521" s="95" t="s">
        <v>914</v>
      </c>
      <c r="B521" s="95" t="s">
        <v>3</v>
      </c>
      <c r="C521" s="95" t="s">
        <v>322</v>
      </c>
      <c r="D521" s="95" t="s">
        <v>343</v>
      </c>
      <c r="E521" s="95" t="s">
        <v>852</v>
      </c>
      <c r="F521" s="95"/>
      <c r="G521" s="80">
        <v>100000</v>
      </c>
      <c r="H521" s="80">
        <v>0</v>
      </c>
      <c r="I521" s="80">
        <v>0</v>
      </c>
    </row>
    <row r="522" spans="1:9" x14ac:dyDescent="0.25">
      <c r="A522" s="95" t="s">
        <v>915</v>
      </c>
      <c r="B522" s="95" t="s">
        <v>3</v>
      </c>
      <c r="C522" s="95" t="s">
        <v>322</v>
      </c>
      <c r="D522" s="95" t="s">
        <v>343</v>
      </c>
      <c r="E522" s="95" t="s">
        <v>852</v>
      </c>
      <c r="F522" s="95"/>
      <c r="G522" s="80">
        <v>100000</v>
      </c>
      <c r="H522" s="80">
        <v>0</v>
      </c>
      <c r="I522" s="80">
        <v>0</v>
      </c>
    </row>
    <row r="523" spans="1:9" ht="78.75" x14ac:dyDescent="0.25">
      <c r="A523" s="95" t="s">
        <v>1377</v>
      </c>
      <c r="B523" s="95" t="s">
        <v>3</v>
      </c>
      <c r="C523" s="95" t="s">
        <v>322</v>
      </c>
      <c r="D523" s="95" t="s">
        <v>343</v>
      </c>
      <c r="E523" s="95" t="s">
        <v>1270</v>
      </c>
      <c r="F523" s="95"/>
      <c r="G523" s="80">
        <v>100000</v>
      </c>
      <c r="H523" s="80">
        <v>0</v>
      </c>
      <c r="I523" s="80">
        <v>0</v>
      </c>
    </row>
    <row r="524" spans="1:9" ht="31.5" x14ac:dyDescent="0.25">
      <c r="A524" s="95" t="s">
        <v>1012</v>
      </c>
      <c r="B524" s="95" t="s">
        <v>3</v>
      </c>
      <c r="C524" s="95" t="s">
        <v>322</v>
      </c>
      <c r="D524" s="95" t="s">
        <v>343</v>
      </c>
      <c r="E524" s="95" t="s">
        <v>1270</v>
      </c>
      <c r="F524" s="95" t="s">
        <v>473</v>
      </c>
      <c r="G524" s="80">
        <v>100000</v>
      </c>
      <c r="H524" s="80">
        <v>0</v>
      </c>
      <c r="I524" s="80">
        <v>0</v>
      </c>
    </row>
    <row r="525" spans="1:9" x14ac:dyDescent="0.25">
      <c r="A525" s="95" t="s">
        <v>950</v>
      </c>
      <c r="B525" s="95" t="s">
        <v>3</v>
      </c>
      <c r="C525" s="95" t="s">
        <v>322</v>
      </c>
      <c r="D525" s="95" t="s">
        <v>322</v>
      </c>
      <c r="E525" s="95"/>
      <c r="F525" s="95"/>
      <c r="G525" s="80">
        <v>294.27</v>
      </c>
      <c r="H525" s="80">
        <v>0</v>
      </c>
      <c r="I525" s="80">
        <v>0</v>
      </c>
    </row>
    <row r="526" spans="1:9" ht="47.25" x14ac:dyDescent="0.25">
      <c r="A526" s="95" t="s">
        <v>907</v>
      </c>
      <c r="B526" s="95" t="s">
        <v>3</v>
      </c>
      <c r="C526" s="95" t="s">
        <v>322</v>
      </c>
      <c r="D526" s="95" t="s">
        <v>322</v>
      </c>
      <c r="E526" s="95" t="s">
        <v>517</v>
      </c>
      <c r="F526" s="95"/>
      <c r="G526" s="80">
        <v>294.27</v>
      </c>
      <c r="H526" s="80">
        <v>0</v>
      </c>
      <c r="I526" s="80">
        <v>0</v>
      </c>
    </row>
    <row r="527" spans="1:9" x14ac:dyDescent="0.25">
      <c r="A527" s="95" t="s">
        <v>951</v>
      </c>
      <c r="B527" s="95" t="s">
        <v>3</v>
      </c>
      <c r="C527" s="95" t="s">
        <v>322</v>
      </c>
      <c r="D527" s="95" t="s">
        <v>322</v>
      </c>
      <c r="E527" s="95" t="s">
        <v>533</v>
      </c>
      <c r="F527" s="95"/>
      <c r="G527" s="80">
        <v>78.75</v>
      </c>
      <c r="H527" s="80">
        <v>0</v>
      </c>
      <c r="I527" s="80">
        <v>0</v>
      </c>
    </row>
    <row r="528" spans="1:9" ht="31.5" x14ac:dyDescent="0.25">
      <c r="A528" s="95" t="s">
        <v>952</v>
      </c>
      <c r="B528" s="95" t="s">
        <v>3</v>
      </c>
      <c r="C528" s="95" t="s">
        <v>322</v>
      </c>
      <c r="D528" s="95" t="s">
        <v>322</v>
      </c>
      <c r="E528" s="95" t="s">
        <v>535</v>
      </c>
      <c r="F528" s="95"/>
      <c r="G528" s="80">
        <v>78.75</v>
      </c>
      <c r="H528" s="80">
        <v>0</v>
      </c>
      <c r="I528" s="80">
        <v>0</v>
      </c>
    </row>
    <row r="529" spans="1:9" ht="47.25" x14ac:dyDescent="0.25">
      <c r="A529" s="95" t="s">
        <v>953</v>
      </c>
      <c r="B529" s="95" t="s">
        <v>3</v>
      </c>
      <c r="C529" s="95" t="s">
        <v>322</v>
      </c>
      <c r="D529" s="95" t="s">
        <v>322</v>
      </c>
      <c r="E529" s="95" t="s">
        <v>539</v>
      </c>
      <c r="F529" s="95"/>
      <c r="G529" s="80">
        <v>78.75</v>
      </c>
      <c r="H529" s="80">
        <v>0</v>
      </c>
      <c r="I529" s="80">
        <v>0</v>
      </c>
    </row>
    <row r="530" spans="1:9" ht="47.25" x14ac:dyDescent="0.25">
      <c r="A530" s="95" t="s">
        <v>869</v>
      </c>
      <c r="B530" s="95" t="s">
        <v>3</v>
      </c>
      <c r="C530" s="95" t="s">
        <v>322</v>
      </c>
      <c r="D530" s="95" t="s">
        <v>322</v>
      </c>
      <c r="E530" s="95" t="s">
        <v>539</v>
      </c>
      <c r="F530" s="95" t="s">
        <v>327</v>
      </c>
      <c r="G530" s="80">
        <v>78.75</v>
      </c>
      <c r="H530" s="80">
        <v>0</v>
      </c>
      <c r="I530" s="80">
        <v>0</v>
      </c>
    </row>
    <row r="531" spans="1:9" ht="31.5" customHeight="1" x14ac:dyDescent="0.25">
      <c r="A531" s="95" t="s">
        <v>1103</v>
      </c>
      <c r="B531" s="95" t="s">
        <v>3</v>
      </c>
      <c r="C531" s="95" t="s">
        <v>322</v>
      </c>
      <c r="D531" s="95" t="s">
        <v>322</v>
      </c>
      <c r="E531" s="95" t="s">
        <v>547</v>
      </c>
      <c r="F531" s="95"/>
      <c r="G531" s="80">
        <v>215.52</v>
      </c>
      <c r="H531" s="80">
        <v>0</v>
      </c>
      <c r="I531" s="80">
        <v>0</v>
      </c>
    </row>
    <row r="532" spans="1:9" ht="31.5" customHeight="1" x14ac:dyDescent="0.25">
      <c r="A532" s="95" t="s">
        <v>1104</v>
      </c>
      <c r="B532" s="95" t="s">
        <v>3</v>
      </c>
      <c r="C532" s="95" t="s">
        <v>322</v>
      </c>
      <c r="D532" s="95" t="s">
        <v>322</v>
      </c>
      <c r="E532" s="95" t="s">
        <v>549</v>
      </c>
      <c r="F532" s="95"/>
      <c r="G532" s="80">
        <v>215.52</v>
      </c>
      <c r="H532" s="80">
        <v>0</v>
      </c>
      <c r="I532" s="80">
        <v>0</v>
      </c>
    </row>
    <row r="533" spans="1:9" ht="31.5" x14ac:dyDescent="0.25">
      <c r="A533" s="95" t="s">
        <v>1105</v>
      </c>
      <c r="B533" s="95" t="s">
        <v>3</v>
      </c>
      <c r="C533" s="95" t="s">
        <v>322</v>
      </c>
      <c r="D533" s="95" t="s">
        <v>322</v>
      </c>
      <c r="E533" s="95" t="s">
        <v>551</v>
      </c>
      <c r="F533" s="95"/>
      <c r="G533" s="80">
        <v>215.52</v>
      </c>
      <c r="H533" s="80">
        <v>0</v>
      </c>
      <c r="I533" s="80">
        <v>0</v>
      </c>
    </row>
    <row r="534" spans="1:9" ht="47.25" x14ac:dyDescent="0.25">
      <c r="A534" s="95" t="s">
        <v>869</v>
      </c>
      <c r="B534" s="95" t="s">
        <v>3</v>
      </c>
      <c r="C534" s="95" t="s">
        <v>322</v>
      </c>
      <c r="D534" s="95" t="s">
        <v>322</v>
      </c>
      <c r="E534" s="95" t="s">
        <v>551</v>
      </c>
      <c r="F534" s="95" t="s">
        <v>327</v>
      </c>
      <c r="G534" s="80">
        <v>215.52</v>
      </c>
      <c r="H534" s="80">
        <v>0</v>
      </c>
      <c r="I534" s="80">
        <v>0</v>
      </c>
    </row>
    <row r="535" spans="1:9" ht="31.5" x14ac:dyDescent="0.25">
      <c r="A535" s="95" t="s">
        <v>4</v>
      </c>
      <c r="B535" s="95" t="s">
        <v>1046</v>
      </c>
      <c r="C535" s="95"/>
      <c r="D535" s="95"/>
      <c r="E535" s="95"/>
      <c r="F535" s="95"/>
      <c r="G535" s="80">
        <v>95341158.5</v>
      </c>
      <c r="H535" s="80">
        <v>64940244.600000001</v>
      </c>
      <c r="I535" s="80">
        <v>65593883.479999997</v>
      </c>
    </row>
    <row r="536" spans="1:9" x14ac:dyDescent="0.25">
      <c r="A536" s="95" t="s">
        <v>884</v>
      </c>
      <c r="B536" s="95" t="s">
        <v>1046</v>
      </c>
      <c r="C536" s="95" t="s">
        <v>322</v>
      </c>
      <c r="D536" s="95"/>
      <c r="E536" s="95"/>
      <c r="F536" s="95"/>
      <c r="G536" s="80">
        <v>57542157.840000004</v>
      </c>
      <c r="H536" s="80">
        <v>41089084.909999996</v>
      </c>
      <c r="I536" s="80">
        <v>41740102.280000001</v>
      </c>
    </row>
    <row r="537" spans="1:9" x14ac:dyDescent="0.25">
      <c r="A537" s="95" t="s">
        <v>885</v>
      </c>
      <c r="B537" s="95" t="s">
        <v>1046</v>
      </c>
      <c r="C537" s="95" t="s">
        <v>322</v>
      </c>
      <c r="D537" s="95" t="s">
        <v>358</v>
      </c>
      <c r="E537" s="95"/>
      <c r="F537" s="95"/>
      <c r="G537" s="80">
        <v>56828021.340000004</v>
      </c>
      <c r="H537" s="80">
        <v>41089084.909999996</v>
      </c>
      <c r="I537" s="80">
        <v>41740102.280000001</v>
      </c>
    </row>
    <row r="538" spans="1:9" ht="47.25" x14ac:dyDescent="0.25">
      <c r="A538" s="95" t="s">
        <v>886</v>
      </c>
      <c r="B538" s="95" t="s">
        <v>1046</v>
      </c>
      <c r="C538" s="95" t="s">
        <v>322</v>
      </c>
      <c r="D538" s="95" t="s">
        <v>358</v>
      </c>
      <c r="E538" s="95" t="s">
        <v>316</v>
      </c>
      <c r="F538" s="95"/>
      <c r="G538" s="80">
        <v>55014547.640000001</v>
      </c>
      <c r="H538" s="80">
        <v>41089084.909999996</v>
      </c>
      <c r="I538" s="80">
        <v>41740102.280000001</v>
      </c>
    </row>
    <row r="539" spans="1:9" ht="47.25" x14ac:dyDescent="0.25">
      <c r="A539" s="95" t="s">
        <v>887</v>
      </c>
      <c r="B539" s="95" t="s">
        <v>1046</v>
      </c>
      <c r="C539" s="95" t="s">
        <v>322</v>
      </c>
      <c r="D539" s="95" t="s">
        <v>358</v>
      </c>
      <c r="E539" s="95" t="s">
        <v>354</v>
      </c>
      <c r="F539" s="95"/>
      <c r="G539" s="80">
        <v>52341047.640000001</v>
      </c>
      <c r="H539" s="80">
        <v>41089084.909999996</v>
      </c>
      <c r="I539" s="80">
        <v>41740102.280000001</v>
      </c>
    </row>
    <row r="540" spans="1:9" ht="47.25" x14ac:dyDescent="0.25">
      <c r="A540" s="95" t="s">
        <v>888</v>
      </c>
      <c r="B540" s="95" t="s">
        <v>1046</v>
      </c>
      <c r="C540" s="95" t="s">
        <v>322</v>
      </c>
      <c r="D540" s="95" t="s">
        <v>358</v>
      </c>
      <c r="E540" s="95" t="s">
        <v>356</v>
      </c>
      <c r="F540" s="95"/>
      <c r="G540" s="80">
        <v>46655834.060000002</v>
      </c>
      <c r="H540" s="80">
        <v>41089084.909999996</v>
      </c>
      <c r="I540" s="80">
        <v>41740102.280000001</v>
      </c>
    </row>
    <row r="541" spans="1:9" ht="31.5" x14ac:dyDescent="0.25">
      <c r="A541" s="95" t="s">
        <v>868</v>
      </c>
      <c r="B541" s="95" t="s">
        <v>1046</v>
      </c>
      <c r="C541" s="95" t="s">
        <v>322</v>
      </c>
      <c r="D541" s="95" t="s">
        <v>358</v>
      </c>
      <c r="E541" s="95" t="s">
        <v>359</v>
      </c>
      <c r="F541" s="95"/>
      <c r="G541" s="80">
        <v>7303730.1100000003</v>
      </c>
      <c r="H541" s="80">
        <v>629104.47</v>
      </c>
      <c r="I541" s="80">
        <v>1280121.8400000001</v>
      </c>
    </row>
    <row r="542" spans="1:9" ht="47.25" x14ac:dyDescent="0.25">
      <c r="A542" s="95" t="s">
        <v>869</v>
      </c>
      <c r="B542" s="95" t="s">
        <v>1046</v>
      </c>
      <c r="C542" s="95" t="s">
        <v>322</v>
      </c>
      <c r="D542" s="95" t="s">
        <v>358</v>
      </c>
      <c r="E542" s="95" t="s">
        <v>359</v>
      </c>
      <c r="F542" s="95" t="s">
        <v>327</v>
      </c>
      <c r="G542" s="80">
        <v>7303730.1100000003</v>
      </c>
      <c r="H542" s="80">
        <v>629104.47</v>
      </c>
      <c r="I542" s="80">
        <v>1280121.8400000001</v>
      </c>
    </row>
    <row r="543" spans="1:9" ht="47.25" x14ac:dyDescent="0.25">
      <c r="A543" s="95" t="s">
        <v>1047</v>
      </c>
      <c r="B543" s="95" t="s">
        <v>1046</v>
      </c>
      <c r="C543" s="95" t="s">
        <v>322</v>
      </c>
      <c r="D543" s="95" t="s">
        <v>358</v>
      </c>
      <c r="E543" s="95" t="s">
        <v>363</v>
      </c>
      <c r="F543" s="95"/>
      <c r="G543" s="80">
        <v>38003140.75</v>
      </c>
      <c r="H543" s="80">
        <v>40459980.439999998</v>
      </c>
      <c r="I543" s="80">
        <v>40459980.439999998</v>
      </c>
    </row>
    <row r="544" spans="1:9" ht="47.25" x14ac:dyDescent="0.25">
      <c r="A544" s="95" t="s">
        <v>869</v>
      </c>
      <c r="B544" s="95" t="s">
        <v>1046</v>
      </c>
      <c r="C544" s="95" t="s">
        <v>322</v>
      </c>
      <c r="D544" s="95" t="s">
        <v>358</v>
      </c>
      <c r="E544" s="95" t="s">
        <v>363</v>
      </c>
      <c r="F544" s="95" t="s">
        <v>327</v>
      </c>
      <c r="G544" s="80">
        <v>38003140.75</v>
      </c>
      <c r="H544" s="80">
        <v>40459980.439999998</v>
      </c>
      <c r="I544" s="80">
        <v>40459980.439999998</v>
      </c>
    </row>
    <row r="545" spans="1:9" ht="31.5" x14ac:dyDescent="0.25">
      <c r="A545" s="95" t="s">
        <v>1048</v>
      </c>
      <c r="B545" s="95" t="s">
        <v>1046</v>
      </c>
      <c r="C545" s="95" t="s">
        <v>322</v>
      </c>
      <c r="D545" s="95" t="s">
        <v>358</v>
      </c>
      <c r="E545" s="95" t="s">
        <v>367</v>
      </c>
      <c r="F545" s="95"/>
      <c r="G545" s="80">
        <v>318000</v>
      </c>
      <c r="H545" s="80">
        <v>0</v>
      </c>
      <c r="I545" s="80">
        <v>0</v>
      </c>
    </row>
    <row r="546" spans="1:9" ht="47.25" x14ac:dyDescent="0.25">
      <c r="A546" s="95" t="s">
        <v>869</v>
      </c>
      <c r="B546" s="95" t="s">
        <v>1046</v>
      </c>
      <c r="C546" s="95" t="s">
        <v>322</v>
      </c>
      <c r="D546" s="95" t="s">
        <v>358</v>
      </c>
      <c r="E546" s="95" t="s">
        <v>367</v>
      </c>
      <c r="F546" s="95" t="s">
        <v>327</v>
      </c>
      <c r="G546" s="80">
        <v>318000</v>
      </c>
      <c r="H546" s="80">
        <v>0</v>
      </c>
      <c r="I546" s="80">
        <v>0</v>
      </c>
    </row>
    <row r="547" spans="1:9" ht="47.25" x14ac:dyDescent="0.25">
      <c r="A547" s="95" t="s">
        <v>1491</v>
      </c>
      <c r="B547" s="95" t="s">
        <v>1046</v>
      </c>
      <c r="C547" s="95" t="s">
        <v>322</v>
      </c>
      <c r="D547" s="95" t="s">
        <v>358</v>
      </c>
      <c r="E547" s="95" t="s">
        <v>1473</v>
      </c>
      <c r="F547" s="95"/>
      <c r="G547" s="80">
        <v>1030963.2</v>
      </c>
      <c r="H547" s="80">
        <v>0</v>
      </c>
      <c r="I547" s="80">
        <v>0</v>
      </c>
    </row>
    <row r="548" spans="1:9" ht="47.25" x14ac:dyDescent="0.25">
      <c r="A548" s="95" t="s">
        <v>869</v>
      </c>
      <c r="B548" s="95" t="s">
        <v>1046</v>
      </c>
      <c r="C548" s="95" t="s">
        <v>322</v>
      </c>
      <c r="D548" s="95" t="s">
        <v>358</v>
      </c>
      <c r="E548" s="95" t="s">
        <v>1473</v>
      </c>
      <c r="F548" s="95" t="s">
        <v>327</v>
      </c>
      <c r="G548" s="80">
        <v>1030963.2</v>
      </c>
      <c r="H548" s="80">
        <v>0</v>
      </c>
      <c r="I548" s="80">
        <v>0</v>
      </c>
    </row>
    <row r="549" spans="1:9" ht="63" x14ac:dyDescent="0.25">
      <c r="A549" s="95" t="s">
        <v>890</v>
      </c>
      <c r="B549" s="95" t="s">
        <v>1046</v>
      </c>
      <c r="C549" s="95" t="s">
        <v>322</v>
      </c>
      <c r="D549" s="95" t="s">
        <v>358</v>
      </c>
      <c r="E549" s="95" t="s">
        <v>369</v>
      </c>
      <c r="F549" s="95"/>
      <c r="G549" s="80">
        <v>5685213.5800000001</v>
      </c>
      <c r="H549" s="80">
        <v>0</v>
      </c>
      <c r="I549" s="80">
        <v>0</v>
      </c>
    </row>
    <row r="550" spans="1:9" ht="78.75" x14ac:dyDescent="0.25">
      <c r="A550" s="95" t="s">
        <v>1049</v>
      </c>
      <c r="B550" s="95" t="s">
        <v>1046</v>
      </c>
      <c r="C550" s="95" t="s">
        <v>322</v>
      </c>
      <c r="D550" s="95" t="s">
        <v>358</v>
      </c>
      <c r="E550" s="95" t="s">
        <v>375</v>
      </c>
      <c r="F550" s="95"/>
      <c r="G550" s="80">
        <v>5685213.5800000001</v>
      </c>
      <c r="H550" s="80">
        <v>0</v>
      </c>
      <c r="I550" s="80">
        <v>0</v>
      </c>
    </row>
    <row r="551" spans="1:9" ht="47.25" x14ac:dyDescent="0.25">
      <c r="A551" s="95" t="s">
        <v>869</v>
      </c>
      <c r="B551" s="95" t="s">
        <v>1046</v>
      </c>
      <c r="C551" s="95" t="s">
        <v>322</v>
      </c>
      <c r="D551" s="95" t="s">
        <v>358</v>
      </c>
      <c r="E551" s="95" t="s">
        <v>375</v>
      </c>
      <c r="F551" s="95" t="s">
        <v>327</v>
      </c>
      <c r="G551" s="80">
        <v>5685213.5800000001</v>
      </c>
      <c r="H551" s="80">
        <v>0</v>
      </c>
      <c r="I551" s="80">
        <v>0</v>
      </c>
    </row>
    <row r="552" spans="1:9" ht="31.5" x14ac:dyDescent="0.25">
      <c r="A552" s="95" t="s">
        <v>892</v>
      </c>
      <c r="B552" s="95" t="s">
        <v>1046</v>
      </c>
      <c r="C552" s="95" t="s">
        <v>322</v>
      </c>
      <c r="D552" s="95" t="s">
        <v>358</v>
      </c>
      <c r="E552" s="95" t="s">
        <v>397</v>
      </c>
      <c r="F552" s="95"/>
      <c r="G552" s="80">
        <v>2673500</v>
      </c>
      <c r="H552" s="80">
        <v>0</v>
      </c>
      <c r="I552" s="80">
        <v>0</v>
      </c>
    </row>
    <row r="553" spans="1:9" ht="31.5" x14ac:dyDescent="0.25">
      <c r="A553" s="95" t="s">
        <v>893</v>
      </c>
      <c r="B553" s="95" t="s">
        <v>1046</v>
      </c>
      <c r="C553" s="95" t="s">
        <v>322</v>
      </c>
      <c r="D553" s="95" t="s">
        <v>358</v>
      </c>
      <c r="E553" s="95" t="s">
        <v>399</v>
      </c>
      <c r="F553" s="95"/>
      <c r="G553" s="80">
        <v>1984500</v>
      </c>
      <c r="H553" s="80">
        <v>0</v>
      </c>
      <c r="I553" s="80">
        <v>0</v>
      </c>
    </row>
    <row r="554" spans="1:9" ht="31.5" x14ac:dyDescent="0.25">
      <c r="A554" s="95" t="s">
        <v>894</v>
      </c>
      <c r="B554" s="95" t="s">
        <v>1046</v>
      </c>
      <c r="C554" s="95" t="s">
        <v>322</v>
      </c>
      <c r="D554" s="95" t="s">
        <v>358</v>
      </c>
      <c r="E554" s="95" t="s">
        <v>401</v>
      </c>
      <c r="F554" s="95"/>
      <c r="G554" s="80">
        <v>1984500</v>
      </c>
      <c r="H554" s="80">
        <v>0</v>
      </c>
      <c r="I554" s="80">
        <v>0</v>
      </c>
    </row>
    <row r="555" spans="1:9" ht="47.25" x14ac:dyDescent="0.25">
      <c r="A555" s="95" t="s">
        <v>869</v>
      </c>
      <c r="B555" s="95" t="s">
        <v>1046</v>
      </c>
      <c r="C555" s="95" t="s">
        <v>322</v>
      </c>
      <c r="D555" s="95" t="s">
        <v>358</v>
      </c>
      <c r="E555" s="95" t="s">
        <v>401</v>
      </c>
      <c r="F555" s="95" t="s">
        <v>327</v>
      </c>
      <c r="G555" s="80">
        <v>1984500</v>
      </c>
      <c r="H555" s="80">
        <v>0</v>
      </c>
      <c r="I555" s="80">
        <v>0</v>
      </c>
    </row>
    <row r="556" spans="1:9" ht="47.25" x14ac:dyDescent="0.25">
      <c r="A556" s="95" t="s">
        <v>895</v>
      </c>
      <c r="B556" s="95" t="s">
        <v>1046</v>
      </c>
      <c r="C556" s="95" t="s">
        <v>322</v>
      </c>
      <c r="D556" s="95" t="s">
        <v>358</v>
      </c>
      <c r="E556" s="95" t="s">
        <v>405</v>
      </c>
      <c r="F556" s="95"/>
      <c r="G556" s="80">
        <v>689000</v>
      </c>
      <c r="H556" s="80">
        <v>0</v>
      </c>
      <c r="I556" s="80">
        <v>0</v>
      </c>
    </row>
    <row r="557" spans="1:9" ht="47.25" x14ac:dyDescent="0.25">
      <c r="A557" s="95" t="s">
        <v>1050</v>
      </c>
      <c r="B557" s="95" t="s">
        <v>1046</v>
      </c>
      <c r="C557" s="95" t="s">
        <v>322</v>
      </c>
      <c r="D557" s="95" t="s">
        <v>358</v>
      </c>
      <c r="E557" s="95" t="s">
        <v>1250</v>
      </c>
      <c r="F557" s="95"/>
      <c r="G557" s="80">
        <v>689000</v>
      </c>
      <c r="H557" s="80">
        <v>0</v>
      </c>
      <c r="I557" s="80">
        <v>0</v>
      </c>
    </row>
    <row r="558" spans="1:9" ht="47.25" x14ac:dyDescent="0.25">
      <c r="A558" s="95" t="s">
        <v>869</v>
      </c>
      <c r="B558" s="95" t="s">
        <v>1046</v>
      </c>
      <c r="C558" s="95" t="s">
        <v>322</v>
      </c>
      <c r="D558" s="95" t="s">
        <v>358</v>
      </c>
      <c r="E558" s="95" t="s">
        <v>1250</v>
      </c>
      <c r="F558" s="95" t="s">
        <v>327</v>
      </c>
      <c r="G558" s="80">
        <v>689000</v>
      </c>
      <c r="H558" s="80">
        <v>0</v>
      </c>
      <c r="I558" s="80">
        <v>0</v>
      </c>
    </row>
    <row r="559" spans="1:9" ht="47.25" x14ac:dyDescent="0.25">
      <c r="A559" s="95" t="s">
        <v>907</v>
      </c>
      <c r="B559" s="95" t="s">
        <v>1046</v>
      </c>
      <c r="C559" s="95" t="s">
        <v>322</v>
      </c>
      <c r="D559" s="95" t="s">
        <v>358</v>
      </c>
      <c r="E559" s="95" t="s">
        <v>517</v>
      </c>
      <c r="F559" s="95"/>
      <c r="G559" s="80">
        <v>24000</v>
      </c>
      <c r="H559" s="80">
        <v>0</v>
      </c>
      <c r="I559" s="80">
        <v>0</v>
      </c>
    </row>
    <row r="560" spans="1:9" ht="31.5" x14ac:dyDescent="0.25">
      <c r="A560" s="95" t="s">
        <v>908</v>
      </c>
      <c r="B560" s="95" t="s">
        <v>1046</v>
      </c>
      <c r="C560" s="95" t="s">
        <v>322</v>
      </c>
      <c r="D560" s="95" t="s">
        <v>358</v>
      </c>
      <c r="E560" s="95" t="s">
        <v>519</v>
      </c>
      <c r="F560" s="95"/>
      <c r="G560" s="80">
        <v>24000</v>
      </c>
      <c r="H560" s="80">
        <v>0</v>
      </c>
      <c r="I560" s="80">
        <v>0</v>
      </c>
    </row>
    <row r="561" spans="1:9" ht="31.5" x14ac:dyDescent="0.25">
      <c r="A561" s="95" t="s">
        <v>909</v>
      </c>
      <c r="B561" s="95" t="s">
        <v>1046</v>
      </c>
      <c r="C561" s="95" t="s">
        <v>322</v>
      </c>
      <c r="D561" s="95" t="s">
        <v>358</v>
      </c>
      <c r="E561" s="95" t="s">
        <v>529</v>
      </c>
      <c r="F561" s="95"/>
      <c r="G561" s="80">
        <v>24000</v>
      </c>
      <c r="H561" s="80">
        <v>0</v>
      </c>
      <c r="I561" s="80">
        <v>0</v>
      </c>
    </row>
    <row r="562" spans="1:9" ht="31.5" x14ac:dyDescent="0.25">
      <c r="A562" s="95" t="s">
        <v>910</v>
      </c>
      <c r="B562" s="95" t="s">
        <v>1046</v>
      </c>
      <c r="C562" s="95" t="s">
        <v>322</v>
      </c>
      <c r="D562" s="95" t="s">
        <v>358</v>
      </c>
      <c r="E562" s="95" t="s">
        <v>531</v>
      </c>
      <c r="F562" s="95"/>
      <c r="G562" s="80">
        <v>24000</v>
      </c>
      <c r="H562" s="80">
        <v>0</v>
      </c>
      <c r="I562" s="80">
        <v>0</v>
      </c>
    </row>
    <row r="563" spans="1:9" ht="47.25" x14ac:dyDescent="0.25">
      <c r="A563" s="95" t="s">
        <v>869</v>
      </c>
      <c r="B563" s="95" t="s">
        <v>1046</v>
      </c>
      <c r="C563" s="95" t="s">
        <v>322</v>
      </c>
      <c r="D563" s="95" t="s">
        <v>358</v>
      </c>
      <c r="E563" s="95" t="s">
        <v>531</v>
      </c>
      <c r="F563" s="95" t="s">
        <v>327</v>
      </c>
      <c r="G563" s="80">
        <v>24000</v>
      </c>
      <c r="H563" s="80">
        <v>0</v>
      </c>
      <c r="I563" s="80">
        <v>0</v>
      </c>
    </row>
    <row r="564" spans="1:9" ht="31.5" x14ac:dyDescent="0.25">
      <c r="A564" s="95" t="s">
        <v>1182</v>
      </c>
      <c r="B564" s="95" t="s">
        <v>1046</v>
      </c>
      <c r="C564" s="95" t="s">
        <v>322</v>
      </c>
      <c r="D564" s="95" t="s">
        <v>358</v>
      </c>
      <c r="E564" s="95" t="s">
        <v>1183</v>
      </c>
      <c r="F564" s="95"/>
      <c r="G564" s="80">
        <v>1789473.7</v>
      </c>
      <c r="H564" s="80">
        <v>0</v>
      </c>
      <c r="I564" s="80">
        <v>0</v>
      </c>
    </row>
    <row r="565" spans="1:9" x14ac:dyDescent="0.25">
      <c r="A565" s="95" t="s">
        <v>914</v>
      </c>
      <c r="B565" s="95" t="s">
        <v>1046</v>
      </c>
      <c r="C565" s="95" t="s">
        <v>322</v>
      </c>
      <c r="D565" s="95" t="s">
        <v>358</v>
      </c>
      <c r="E565" s="95" t="s">
        <v>1184</v>
      </c>
      <c r="F565" s="95"/>
      <c r="G565" s="80">
        <v>1789473.7</v>
      </c>
      <c r="H565" s="80">
        <v>0</v>
      </c>
      <c r="I565" s="80">
        <v>0</v>
      </c>
    </row>
    <row r="566" spans="1:9" x14ac:dyDescent="0.25">
      <c r="A566" s="95" t="s">
        <v>915</v>
      </c>
      <c r="B566" s="95" t="s">
        <v>1046</v>
      </c>
      <c r="C566" s="95" t="s">
        <v>322</v>
      </c>
      <c r="D566" s="95" t="s">
        <v>358</v>
      </c>
      <c r="E566" s="95" t="s">
        <v>1184</v>
      </c>
      <c r="F566" s="95"/>
      <c r="G566" s="80">
        <v>1789473.7</v>
      </c>
      <c r="H566" s="80">
        <v>0</v>
      </c>
      <c r="I566" s="80">
        <v>0</v>
      </c>
    </row>
    <row r="567" spans="1:9" ht="31.5" x14ac:dyDescent="0.25">
      <c r="A567" s="95" t="s">
        <v>1185</v>
      </c>
      <c r="B567" s="95" t="s">
        <v>1046</v>
      </c>
      <c r="C567" s="95" t="s">
        <v>322</v>
      </c>
      <c r="D567" s="95" t="s">
        <v>358</v>
      </c>
      <c r="E567" s="95" t="s">
        <v>1186</v>
      </c>
      <c r="F567" s="95"/>
      <c r="G567" s="80">
        <v>1368421.06</v>
      </c>
      <c r="H567" s="80">
        <v>0</v>
      </c>
      <c r="I567" s="80">
        <v>0</v>
      </c>
    </row>
    <row r="568" spans="1:9" ht="47.25" x14ac:dyDescent="0.25">
      <c r="A568" s="95" t="s">
        <v>869</v>
      </c>
      <c r="B568" s="95" t="s">
        <v>1046</v>
      </c>
      <c r="C568" s="95" t="s">
        <v>322</v>
      </c>
      <c r="D568" s="95" t="s">
        <v>358</v>
      </c>
      <c r="E568" s="95" t="s">
        <v>1186</v>
      </c>
      <c r="F568" s="95" t="s">
        <v>327</v>
      </c>
      <c r="G568" s="80">
        <v>1368421.06</v>
      </c>
      <c r="H568" s="80">
        <v>0</v>
      </c>
      <c r="I568" s="80">
        <v>0</v>
      </c>
    </row>
    <row r="569" spans="1:9" ht="63" x14ac:dyDescent="0.25">
      <c r="A569" s="95" t="s">
        <v>1195</v>
      </c>
      <c r="B569" s="95" t="s">
        <v>1046</v>
      </c>
      <c r="C569" s="95" t="s">
        <v>322</v>
      </c>
      <c r="D569" s="95" t="s">
        <v>358</v>
      </c>
      <c r="E569" s="95" t="s">
        <v>1196</v>
      </c>
      <c r="F569" s="95"/>
      <c r="G569" s="80">
        <v>421052.64</v>
      </c>
      <c r="H569" s="80">
        <v>0</v>
      </c>
      <c r="I569" s="80">
        <v>0</v>
      </c>
    </row>
    <row r="570" spans="1:9" ht="47.25" x14ac:dyDescent="0.25">
      <c r="A570" s="95" t="s">
        <v>869</v>
      </c>
      <c r="B570" s="95" t="s">
        <v>1046</v>
      </c>
      <c r="C570" s="95" t="s">
        <v>322</v>
      </c>
      <c r="D570" s="95" t="s">
        <v>358</v>
      </c>
      <c r="E570" s="95" t="s">
        <v>1196</v>
      </c>
      <c r="F570" s="95" t="s">
        <v>327</v>
      </c>
      <c r="G570" s="80">
        <v>421052.64</v>
      </c>
      <c r="H570" s="80">
        <v>0</v>
      </c>
      <c r="I570" s="80">
        <v>0</v>
      </c>
    </row>
    <row r="571" spans="1:9" x14ac:dyDescent="0.25">
      <c r="A571" s="95" t="s">
        <v>950</v>
      </c>
      <c r="B571" s="95" t="s">
        <v>1046</v>
      </c>
      <c r="C571" s="95" t="s">
        <v>322</v>
      </c>
      <c r="D571" s="95" t="s">
        <v>322</v>
      </c>
      <c r="E571" s="95"/>
      <c r="F571" s="95"/>
      <c r="G571" s="80">
        <v>714136.5</v>
      </c>
      <c r="H571" s="80">
        <v>0</v>
      </c>
      <c r="I571" s="80">
        <v>0</v>
      </c>
    </row>
    <row r="572" spans="1:9" ht="47.25" x14ac:dyDescent="0.25">
      <c r="A572" s="95" t="s">
        <v>907</v>
      </c>
      <c r="B572" s="95" t="s">
        <v>1046</v>
      </c>
      <c r="C572" s="95" t="s">
        <v>322</v>
      </c>
      <c r="D572" s="95" t="s">
        <v>322</v>
      </c>
      <c r="E572" s="95" t="s">
        <v>517</v>
      </c>
      <c r="F572" s="95"/>
      <c r="G572" s="80">
        <v>714136.5</v>
      </c>
      <c r="H572" s="80">
        <v>0</v>
      </c>
      <c r="I572" s="80">
        <v>0</v>
      </c>
    </row>
    <row r="573" spans="1:9" x14ac:dyDescent="0.25">
      <c r="A573" s="95" t="s">
        <v>951</v>
      </c>
      <c r="B573" s="95" t="s">
        <v>1046</v>
      </c>
      <c r="C573" s="95" t="s">
        <v>322</v>
      </c>
      <c r="D573" s="95" t="s">
        <v>322</v>
      </c>
      <c r="E573" s="95" t="s">
        <v>533</v>
      </c>
      <c r="F573" s="95"/>
      <c r="G573" s="80">
        <v>714136.5</v>
      </c>
      <c r="H573" s="80">
        <v>0</v>
      </c>
      <c r="I573" s="80">
        <v>0</v>
      </c>
    </row>
    <row r="574" spans="1:9" ht="31.5" x14ac:dyDescent="0.25">
      <c r="A574" s="95" t="s">
        <v>952</v>
      </c>
      <c r="B574" s="95" t="s">
        <v>1046</v>
      </c>
      <c r="C574" s="95" t="s">
        <v>322</v>
      </c>
      <c r="D574" s="95" t="s">
        <v>322</v>
      </c>
      <c r="E574" s="95" t="s">
        <v>535</v>
      </c>
      <c r="F574" s="95"/>
      <c r="G574" s="80">
        <v>714136.5</v>
      </c>
      <c r="H574" s="80">
        <v>0</v>
      </c>
      <c r="I574" s="80">
        <v>0</v>
      </c>
    </row>
    <row r="575" spans="1:9" ht="47.25" x14ac:dyDescent="0.25">
      <c r="A575" s="95" t="s">
        <v>953</v>
      </c>
      <c r="B575" s="95" t="s">
        <v>1046</v>
      </c>
      <c r="C575" s="95" t="s">
        <v>322</v>
      </c>
      <c r="D575" s="95" t="s">
        <v>322</v>
      </c>
      <c r="E575" s="95" t="s">
        <v>539</v>
      </c>
      <c r="F575" s="95"/>
      <c r="G575" s="80">
        <v>714136.5</v>
      </c>
      <c r="H575" s="80">
        <v>0</v>
      </c>
      <c r="I575" s="80">
        <v>0</v>
      </c>
    </row>
    <row r="576" spans="1:9" ht="47.25" x14ac:dyDescent="0.25">
      <c r="A576" s="95" t="s">
        <v>869</v>
      </c>
      <c r="B576" s="95" t="s">
        <v>1046</v>
      </c>
      <c r="C576" s="95" t="s">
        <v>322</v>
      </c>
      <c r="D576" s="95" t="s">
        <v>322</v>
      </c>
      <c r="E576" s="95" t="s">
        <v>539</v>
      </c>
      <c r="F576" s="95" t="s">
        <v>327</v>
      </c>
      <c r="G576" s="80">
        <v>714136.5</v>
      </c>
      <c r="H576" s="80">
        <v>0</v>
      </c>
      <c r="I576" s="80">
        <v>0</v>
      </c>
    </row>
    <row r="577" spans="1:9" x14ac:dyDescent="0.25">
      <c r="A577" s="95" t="s">
        <v>1042</v>
      </c>
      <c r="B577" s="95" t="s">
        <v>1046</v>
      </c>
      <c r="C577" s="95" t="s">
        <v>486</v>
      </c>
      <c r="D577" s="95"/>
      <c r="E577" s="95"/>
      <c r="F577" s="95"/>
      <c r="G577" s="80">
        <v>37799000.659999996</v>
      </c>
      <c r="H577" s="80">
        <v>23851159.690000001</v>
      </c>
      <c r="I577" s="80">
        <v>23853781.199999999</v>
      </c>
    </row>
    <row r="578" spans="1:9" x14ac:dyDescent="0.25">
      <c r="A578" s="95" t="s">
        <v>1043</v>
      </c>
      <c r="B578" s="95" t="s">
        <v>1046</v>
      </c>
      <c r="C578" s="95" t="s">
        <v>486</v>
      </c>
      <c r="D578" s="95" t="s">
        <v>343</v>
      </c>
      <c r="E578" s="95"/>
      <c r="F578" s="95"/>
      <c r="G578" s="80">
        <v>33812266.210000001</v>
      </c>
      <c r="H578" s="80">
        <v>20961774.690000001</v>
      </c>
      <c r="I578" s="80">
        <v>20964396.199999999</v>
      </c>
    </row>
    <row r="579" spans="1:9" ht="47.25" x14ac:dyDescent="0.25">
      <c r="A579" s="95" t="s">
        <v>1044</v>
      </c>
      <c r="B579" s="95" t="s">
        <v>1046</v>
      </c>
      <c r="C579" s="95" t="s">
        <v>486</v>
      </c>
      <c r="D579" s="95" t="s">
        <v>343</v>
      </c>
      <c r="E579" s="95" t="s">
        <v>480</v>
      </c>
      <c r="F579" s="95"/>
      <c r="G579" s="80">
        <v>33812266.210000001</v>
      </c>
      <c r="H579" s="80">
        <v>20961774.690000001</v>
      </c>
      <c r="I579" s="80">
        <v>20964396.199999999</v>
      </c>
    </row>
    <row r="580" spans="1:9" ht="31.5" x14ac:dyDescent="0.25">
      <c r="A580" s="95" t="s">
        <v>1045</v>
      </c>
      <c r="B580" s="95" t="s">
        <v>1046</v>
      </c>
      <c r="C580" s="95" t="s">
        <v>486</v>
      </c>
      <c r="D580" s="95" t="s">
        <v>343</v>
      </c>
      <c r="E580" s="95" t="s">
        <v>482</v>
      </c>
      <c r="F580" s="95"/>
      <c r="G580" s="80">
        <v>18106572.899999999</v>
      </c>
      <c r="H580" s="80">
        <v>11425994.49</v>
      </c>
      <c r="I580" s="80">
        <v>11364916.189999999</v>
      </c>
    </row>
    <row r="581" spans="1:9" ht="47.25" x14ac:dyDescent="0.25">
      <c r="A581" s="95" t="s">
        <v>1051</v>
      </c>
      <c r="B581" s="95" t="s">
        <v>1046</v>
      </c>
      <c r="C581" s="95" t="s">
        <v>486</v>
      </c>
      <c r="D581" s="95" t="s">
        <v>343</v>
      </c>
      <c r="E581" s="95" t="s">
        <v>484</v>
      </c>
      <c r="F581" s="95"/>
      <c r="G581" s="80">
        <v>352261.32</v>
      </c>
      <c r="H581" s="80">
        <v>0</v>
      </c>
      <c r="I581" s="80">
        <v>0</v>
      </c>
    </row>
    <row r="582" spans="1:9" ht="63" x14ac:dyDescent="0.25">
      <c r="A582" s="95" t="s">
        <v>1052</v>
      </c>
      <c r="B582" s="95" t="s">
        <v>1046</v>
      </c>
      <c r="C582" s="95" t="s">
        <v>486</v>
      </c>
      <c r="D582" s="95" t="s">
        <v>343</v>
      </c>
      <c r="E582" s="95" t="s">
        <v>488</v>
      </c>
      <c r="F582" s="95"/>
      <c r="G582" s="80">
        <v>352261.32</v>
      </c>
      <c r="H582" s="80">
        <v>0</v>
      </c>
      <c r="I582" s="80">
        <v>0</v>
      </c>
    </row>
    <row r="583" spans="1:9" ht="47.25" x14ac:dyDescent="0.25">
      <c r="A583" s="95" t="s">
        <v>869</v>
      </c>
      <c r="B583" s="95" t="s">
        <v>1046</v>
      </c>
      <c r="C583" s="95" t="s">
        <v>486</v>
      </c>
      <c r="D583" s="95" t="s">
        <v>343</v>
      </c>
      <c r="E583" s="95" t="s">
        <v>488</v>
      </c>
      <c r="F583" s="95" t="s">
        <v>327</v>
      </c>
      <c r="G583" s="80">
        <v>352261.32</v>
      </c>
      <c r="H583" s="80">
        <v>0</v>
      </c>
      <c r="I583" s="80">
        <v>0</v>
      </c>
    </row>
    <row r="584" spans="1:9" ht="47.25" x14ac:dyDescent="0.25">
      <c r="A584" s="95" t="s">
        <v>1053</v>
      </c>
      <c r="B584" s="95" t="s">
        <v>1046</v>
      </c>
      <c r="C584" s="95" t="s">
        <v>486</v>
      </c>
      <c r="D584" s="95" t="s">
        <v>343</v>
      </c>
      <c r="E584" s="95" t="s">
        <v>490</v>
      </c>
      <c r="F584" s="95"/>
      <c r="G584" s="80">
        <v>1077582.1100000001</v>
      </c>
      <c r="H584" s="80">
        <v>0</v>
      </c>
      <c r="I584" s="80">
        <v>0</v>
      </c>
    </row>
    <row r="585" spans="1:9" ht="63" x14ac:dyDescent="0.25">
      <c r="A585" s="95" t="s">
        <v>1054</v>
      </c>
      <c r="B585" s="95" t="s">
        <v>1046</v>
      </c>
      <c r="C585" s="95" t="s">
        <v>486</v>
      </c>
      <c r="D585" s="95" t="s">
        <v>343</v>
      </c>
      <c r="E585" s="95" t="s">
        <v>492</v>
      </c>
      <c r="F585" s="95"/>
      <c r="G585" s="80">
        <v>833000</v>
      </c>
      <c r="H585" s="80">
        <v>0</v>
      </c>
      <c r="I585" s="80">
        <v>0</v>
      </c>
    </row>
    <row r="586" spans="1:9" ht="31.5" x14ac:dyDescent="0.25">
      <c r="A586" s="95" t="s">
        <v>877</v>
      </c>
      <c r="B586" s="95" t="s">
        <v>1046</v>
      </c>
      <c r="C586" s="95" t="s">
        <v>486</v>
      </c>
      <c r="D586" s="95" t="s">
        <v>343</v>
      </c>
      <c r="E586" s="95" t="s">
        <v>492</v>
      </c>
      <c r="F586" s="95" t="s">
        <v>387</v>
      </c>
      <c r="G586" s="80">
        <v>833000</v>
      </c>
      <c r="H586" s="80">
        <v>0</v>
      </c>
      <c r="I586" s="80">
        <v>0</v>
      </c>
    </row>
    <row r="587" spans="1:9" ht="47.25" x14ac:dyDescent="0.25">
      <c r="A587" s="95" t="s">
        <v>1449</v>
      </c>
      <c r="B587" s="95" t="s">
        <v>1046</v>
      </c>
      <c r="C587" s="95" t="s">
        <v>486</v>
      </c>
      <c r="D587" s="95" t="s">
        <v>343</v>
      </c>
      <c r="E587" s="95" t="s">
        <v>1401</v>
      </c>
      <c r="F587" s="95"/>
      <c r="G587" s="80">
        <v>244582.11</v>
      </c>
      <c r="H587" s="80">
        <v>0</v>
      </c>
      <c r="I587" s="80">
        <v>0</v>
      </c>
    </row>
    <row r="588" spans="1:9" ht="47.25" x14ac:dyDescent="0.25">
      <c r="A588" s="95" t="s">
        <v>869</v>
      </c>
      <c r="B588" s="95" t="s">
        <v>1046</v>
      </c>
      <c r="C588" s="95" t="s">
        <v>486</v>
      </c>
      <c r="D588" s="95" t="s">
        <v>343</v>
      </c>
      <c r="E588" s="95" t="s">
        <v>1401</v>
      </c>
      <c r="F588" s="95" t="s">
        <v>327</v>
      </c>
      <c r="G588" s="80">
        <v>244582.11</v>
      </c>
      <c r="H588" s="80">
        <v>0</v>
      </c>
      <c r="I588" s="80">
        <v>0</v>
      </c>
    </row>
    <row r="589" spans="1:9" ht="63" x14ac:dyDescent="0.25">
      <c r="A589" s="95" t="s">
        <v>1055</v>
      </c>
      <c r="B589" s="95" t="s">
        <v>1046</v>
      </c>
      <c r="C589" s="95" t="s">
        <v>486</v>
      </c>
      <c r="D589" s="95" t="s">
        <v>343</v>
      </c>
      <c r="E589" s="95" t="s">
        <v>494</v>
      </c>
      <c r="F589" s="95"/>
      <c r="G589" s="80">
        <v>881024.99</v>
      </c>
      <c r="H589" s="80">
        <v>0</v>
      </c>
      <c r="I589" s="80">
        <v>0</v>
      </c>
    </row>
    <row r="590" spans="1:9" ht="31.5" x14ac:dyDescent="0.25">
      <c r="A590" s="95" t="s">
        <v>894</v>
      </c>
      <c r="B590" s="95" t="s">
        <v>1046</v>
      </c>
      <c r="C590" s="95" t="s">
        <v>486</v>
      </c>
      <c r="D590" s="95" t="s">
        <v>343</v>
      </c>
      <c r="E590" s="95" t="s">
        <v>1402</v>
      </c>
      <c r="F590" s="95"/>
      <c r="G590" s="80">
        <v>246024.99</v>
      </c>
      <c r="H590" s="80">
        <v>0</v>
      </c>
      <c r="I590" s="80">
        <v>0</v>
      </c>
    </row>
    <row r="591" spans="1:9" ht="47.25" x14ac:dyDescent="0.25">
      <c r="A591" s="95" t="s">
        <v>869</v>
      </c>
      <c r="B591" s="95" t="s">
        <v>1046</v>
      </c>
      <c r="C591" s="95" t="s">
        <v>486</v>
      </c>
      <c r="D591" s="95" t="s">
        <v>343</v>
      </c>
      <c r="E591" s="95" t="s">
        <v>1402</v>
      </c>
      <c r="F591" s="95" t="s">
        <v>327</v>
      </c>
      <c r="G591" s="80">
        <v>246024.99</v>
      </c>
      <c r="H591" s="80">
        <v>0</v>
      </c>
      <c r="I591" s="80">
        <v>0</v>
      </c>
    </row>
    <row r="592" spans="1:9" ht="31.5" x14ac:dyDescent="0.25">
      <c r="A592" s="95" t="s">
        <v>1056</v>
      </c>
      <c r="B592" s="95" t="s">
        <v>1046</v>
      </c>
      <c r="C592" s="95" t="s">
        <v>486</v>
      </c>
      <c r="D592" s="95" t="s">
        <v>343</v>
      </c>
      <c r="E592" s="95" t="s">
        <v>496</v>
      </c>
      <c r="F592" s="95"/>
      <c r="G592" s="80">
        <v>300000</v>
      </c>
      <c r="H592" s="80">
        <v>0</v>
      </c>
      <c r="I592" s="80">
        <v>0</v>
      </c>
    </row>
    <row r="593" spans="1:9" ht="31.5" x14ac:dyDescent="0.25">
      <c r="A593" s="95" t="s">
        <v>877</v>
      </c>
      <c r="B593" s="95" t="s">
        <v>1046</v>
      </c>
      <c r="C593" s="95" t="s">
        <v>486</v>
      </c>
      <c r="D593" s="95" t="s">
        <v>343</v>
      </c>
      <c r="E593" s="95" t="s">
        <v>496</v>
      </c>
      <c r="F593" s="95" t="s">
        <v>387</v>
      </c>
      <c r="G593" s="80">
        <v>180000</v>
      </c>
      <c r="H593" s="80">
        <v>0</v>
      </c>
      <c r="I593" s="80">
        <v>0</v>
      </c>
    </row>
    <row r="594" spans="1:9" ht="47.25" x14ac:dyDescent="0.25">
      <c r="A594" s="95" t="s">
        <v>869</v>
      </c>
      <c r="B594" s="95" t="s">
        <v>1046</v>
      </c>
      <c r="C594" s="95" t="s">
        <v>486</v>
      </c>
      <c r="D594" s="95" t="s">
        <v>343</v>
      </c>
      <c r="E594" s="95" t="s">
        <v>496</v>
      </c>
      <c r="F594" s="95" t="s">
        <v>327</v>
      </c>
      <c r="G594" s="80">
        <v>120000</v>
      </c>
      <c r="H594" s="80">
        <v>0</v>
      </c>
      <c r="I594" s="80">
        <v>0</v>
      </c>
    </row>
    <row r="595" spans="1:9" x14ac:dyDescent="0.25">
      <c r="A595" s="95" t="s">
        <v>1450</v>
      </c>
      <c r="B595" s="95" t="s">
        <v>1046</v>
      </c>
      <c r="C595" s="95" t="s">
        <v>486</v>
      </c>
      <c r="D595" s="95" t="s">
        <v>343</v>
      </c>
      <c r="E595" s="95" t="s">
        <v>1404</v>
      </c>
      <c r="F595" s="95"/>
      <c r="G595" s="80">
        <v>335000</v>
      </c>
      <c r="H595" s="80">
        <v>0</v>
      </c>
      <c r="I595" s="80">
        <v>0</v>
      </c>
    </row>
    <row r="596" spans="1:9" ht="47.25" x14ac:dyDescent="0.25">
      <c r="A596" s="95" t="s">
        <v>869</v>
      </c>
      <c r="B596" s="95" t="s">
        <v>1046</v>
      </c>
      <c r="C596" s="95" t="s">
        <v>486</v>
      </c>
      <c r="D596" s="95" t="s">
        <v>343</v>
      </c>
      <c r="E596" s="95" t="s">
        <v>1404</v>
      </c>
      <c r="F596" s="95" t="s">
        <v>327</v>
      </c>
      <c r="G596" s="80">
        <v>335000</v>
      </c>
      <c r="H596" s="80">
        <v>0</v>
      </c>
      <c r="I596" s="80">
        <v>0</v>
      </c>
    </row>
    <row r="597" spans="1:9" ht="31.5" x14ac:dyDescent="0.25">
      <c r="A597" s="95" t="s">
        <v>1057</v>
      </c>
      <c r="B597" s="95" t="s">
        <v>1046</v>
      </c>
      <c r="C597" s="95" t="s">
        <v>486</v>
      </c>
      <c r="D597" s="95" t="s">
        <v>343</v>
      </c>
      <c r="E597" s="95" t="s">
        <v>498</v>
      </c>
      <c r="F597" s="95"/>
      <c r="G597" s="80">
        <v>15795704.48</v>
      </c>
      <c r="H597" s="80">
        <v>11425994.49</v>
      </c>
      <c r="I597" s="80">
        <v>11364916.189999999</v>
      </c>
    </row>
    <row r="598" spans="1:9" ht="31.5" x14ac:dyDescent="0.25">
      <c r="A598" s="95" t="s">
        <v>868</v>
      </c>
      <c r="B598" s="95" t="s">
        <v>1046</v>
      </c>
      <c r="C598" s="95" t="s">
        <v>486</v>
      </c>
      <c r="D598" s="95" t="s">
        <v>343</v>
      </c>
      <c r="E598" s="95" t="s">
        <v>499</v>
      </c>
      <c r="F598" s="95"/>
      <c r="G598" s="80">
        <v>5417621.4800000004</v>
      </c>
      <c r="H598" s="80">
        <v>1387911.49</v>
      </c>
      <c r="I598" s="80">
        <v>1326833.19</v>
      </c>
    </row>
    <row r="599" spans="1:9" ht="47.25" x14ac:dyDescent="0.25">
      <c r="A599" s="95" t="s">
        <v>869</v>
      </c>
      <c r="B599" s="95" t="s">
        <v>1046</v>
      </c>
      <c r="C599" s="95" t="s">
        <v>486</v>
      </c>
      <c r="D599" s="95" t="s">
        <v>343</v>
      </c>
      <c r="E599" s="95" t="s">
        <v>499</v>
      </c>
      <c r="F599" s="95" t="s">
        <v>327</v>
      </c>
      <c r="G599" s="80">
        <v>5417621.4800000004</v>
      </c>
      <c r="H599" s="80">
        <v>1387911.49</v>
      </c>
      <c r="I599" s="80">
        <v>1326833.19</v>
      </c>
    </row>
    <row r="600" spans="1:9" ht="31.5" x14ac:dyDescent="0.25">
      <c r="A600" s="95" t="s">
        <v>1058</v>
      </c>
      <c r="B600" s="95" t="s">
        <v>1046</v>
      </c>
      <c r="C600" s="95" t="s">
        <v>486</v>
      </c>
      <c r="D600" s="95" t="s">
        <v>343</v>
      </c>
      <c r="E600" s="95" t="s">
        <v>501</v>
      </c>
      <c r="F600" s="95"/>
      <c r="G600" s="80">
        <v>10378083</v>
      </c>
      <c r="H600" s="80">
        <v>10038083</v>
      </c>
      <c r="I600" s="80">
        <v>10038083</v>
      </c>
    </row>
    <row r="601" spans="1:9" ht="47.25" x14ac:dyDescent="0.25">
      <c r="A601" s="95" t="s">
        <v>869</v>
      </c>
      <c r="B601" s="95" t="s">
        <v>1046</v>
      </c>
      <c r="C601" s="95" t="s">
        <v>486</v>
      </c>
      <c r="D601" s="95" t="s">
        <v>343</v>
      </c>
      <c r="E601" s="95" t="s">
        <v>501</v>
      </c>
      <c r="F601" s="95" t="s">
        <v>327</v>
      </c>
      <c r="G601" s="80">
        <v>10378083</v>
      </c>
      <c r="H601" s="80">
        <v>10038083</v>
      </c>
      <c r="I601" s="80">
        <v>10038083</v>
      </c>
    </row>
    <row r="602" spans="1:9" ht="31.5" x14ac:dyDescent="0.25">
      <c r="A602" s="95" t="s">
        <v>1059</v>
      </c>
      <c r="B602" s="95" t="s">
        <v>1046</v>
      </c>
      <c r="C602" s="95" t="s">
        <v>486</v>
      </c>
      <c r="D602" s="95" t="s">
        <v>343</v>
      </c>
      <c r="E602" s="95" t="s">
        <v>503</v>
      </c>
      <c r="F602" s="95"/>
      <c r="G602" s="80">
        <v>15705693.310000001</v>
      </c>
      <c r="H602" s="80">
        <v>9535780.1999999993</v>
      </c>
      <c r="I602" s="80">
        <v>9599480.0099999998</v>
      </c>
    </row>
    <row r="603" spans="1:9" ht="63" x14ac:dyDescent="0.25">
      <c r="A603" s="95" t="s">
        <v>1060</v>
      </c>
      <c r="B603" s="95" t="s">
        <v>1046</v>
      </c>
      <c r="C603" s="95" t="s">
        <v>486</v>
      </c>
      <c r="D603" s="95" t="s">
        <v>343</v>
      </c>
      <c r="E603" s="95" t="s">
        <v>505</v>
      </c>
      <c r="F603" s="95"/>
      <c r="G603" s="80">
        <v>15705693.310000001</v>
      </c>
      <c r="H603" s="80">
        <v>9535780.1999999993</v>
      </c>
      <c r="I603" s="80">
        <v>9599480.0099999998</v>
      </c>
    </row>
    <row r="604" spans="1:9" ht="31.5" x14ac:dyDescent="0.25">
      <c r="A604" s="95" t="s">
        <v>868</v>
      </c>
      <c r="B604" s="95" t="s">
        <v>1046</v>
      </c>
      <c r="C604" s="95" t="s">
        <v>486</v>
      </c>
      <c r="D604" s="95" t="s">
        <v>343</v>
      </c>
      <c r="E604" s="95" t="s">
        <v>506</v>
      </c>
      <c r="F604" s="95"/>
      <c r="G604" s="80">
        <v>1329299</v>
      </c>
      <c r="H604" s="80">
        <v>260012.75</v>
      </c>
      <c r="I604" s="80">
        <v>323712.56</v>
      </c>
    </row>
    <row r="605" spans="1:9" ht="47.25" x14ac:dyDescent="0.25">
      <c r="A605" s="95" t="s">
        <v>869</v>
      </c>
      <c r="B605" s="95" t="s">
        <v>1046</v>
      </c>
      <c r="C605" s="95" t="s">
        <v>486</v>
      </c>
      <c r="D605" s="95" t="s">
        <v>343</v>
      </c>
      <c r="E605" s="95" t="s">
        <v>506</v>
      </c>
      <c r="F605" s="95" t="s">
        <v>327</v>
      </c>
      <c r="G605" s="80">
        <v>1329299</v>
      </c>
      <c r="H605" s="80">
        <v>260012.75</v>
      </c>
      <c r="I605" s="80">
        <v>323712.56</v>
      </c>
    </row>
    <row r="606" spans="1:9" ht="31.5" x14ac:dyDescent="0.25">
      <c r="A606" s="95" t="s">
        <v>1048</v>
      </c>
      <c r="B606" s="95" t="s">
        <v>1046</v>
      </c>
      <c r="C606" s="95" t="s">
        <v>486</v>
      </c>
      <c r="D606" s="95" t="s">
        <v>343</v>
      </c>
      <c r="E606" s="95" t="s">
        <v>507</v>
      </c>
      <c r="F606" s="95"/>
      <c r="G606" s="80">
        <v>160000</v>
      </c>
      <c r="H606" s="80">
        <v>0</v>
      </c>
      <c r="I606" s="80">
        <v>0</v>
      </c>
    </row>
    <row r="607" spans="1:9" ht="47.25" x14ac:dyDescent="0.25">
      <c r="A607" s="95" t="s">
        <v>869</v>
      </c>
      <c r="B607" s="95" t="s">
        <v>1046</v>
      </c>
      <c r="C607" s="95" t="s">
        <v>486</v>
      </c>
      <c r="D607" s="95" t="s">
        <v>343</v>
      </c>
      <c r="E607" s="95" t="s">
        <v>507</v>
      </c>
      <c r="F607" s="95" t="s">
        <v>327</v>
      </c>
      <c r="G607" s="80">
        <v>160000</v>
      </c>
      <c r="H607" s="80">
        <v>0</v>
      </c>
      <c r="I607" s="80">
        <v>0</v>
      </c>
    </row>
    <row r="608" spans="1:9" ht="31.5" x14ac:dyDescent="0.25">
      <c r="A608" s="95" t="s">
        <v>894</v>
      </c>
      <c r="B608" s="95" t="s">
        <v>1046</v>
      </c>
      <c r="C608" s="95" t="s">
        <v>486</v>
      </c>
      <c r="D608" s="95" t="s">
        <v>343</v>
      </c>
      <c r="E608" s="95" t="s">
        <v>1252</v>
      </c>
      <c r="F608" s="95"/>
      <c r="G608" s="80">
        <v>50000</v>
      </c>
      <c r="H608" s="80">
        <v>0</v>
      </c>
      <c r="I608" s="80">
        <v>0</v>
      </c>
    </row>
    <row r="609" spans="1:9" ht="47.25" x14ac:dyDescent="0.25">
      <c r="A609" s="95" t="s">
        <v>869</v>
      </c>
      <c r="B609" s="95" t="s">
        <v>1046</v>
      </c>
      <c r="C609" s="95" t="s">
        <v>486</v>
      </c>
      <c r="D609" s="95" t="s">
        <v>343</v>
      </c>
      <c r="E609" s="95" t="s">
        <v>1252</v>
      </c>
      <c r="F609" s="95" t="s">
        <v>327</v>
      </c>
      <c r="G609" s="80">
        <v>50000</v>
      </c>
      <c r="H609" s="80">
        <v>0</v>
      </c>
      <c r="I609" s="80">
        <v>0</v>
      </c>
    </row>
    <row r="610" spans="1:9" ht="31.5" x14ac:dyDescent="0.25">
      <c r="A610" s="95" t="s">
        <v>1061</v>
      </c>
      <c r="B610" s="95" t="s">
        <v>1046</v>
      </c>
      <c r="C610" s="95" t="s">
        <v>486</v>
      </c>
      <c r="D610" s="95" t="s">
        <v>343</v>
      </c>
      <c r="E610" s="95" t="s">
        <v>509</v>
      </c>
      <c r="F610" s="95"/>
      <c r="G610" s="80">
        <v>13589894.310000001</v>
      </c>
      <c r="H610" s="80">
        <v>9275767.4499999993</v>
      </c>
      <c r="I610" s="80">
        <v>9275767.4499999993</v>
      </c>
    </row>
    <row r="611" spans="1:9" ht="47.25" x14ac:dyDescent="0.25">
      <c r="A611" s="95" t="s">
        <v>869</v>
      </c>
      <c r="B611" s="95" t="s">
        <v>1046</v>
      </c>
      <c r="C611" s="95" t="s">
        <v>486</v>
      </c>
      <c r="D611" s="95" t="s">
        <v>343</v>
      </c>
      <c r="E611" s="95" t="s">
        <v>509</v>
      </c>
      <c r="F611" s="95" t="s">
        <v>327</v>
      </c>
      <c r="G611" s="80">
        <v>13589894.310000001</v>
      </c>
      <c r="H611" s="80">
        <v>9275767.4499999993</v>
      </c>
      <c r="I611" s="80">
        <v>9275767.4499999993</v>
      </c>
    </row>
    <row r="612" spans="1:9" ht="47.25" x14ac:dyDescent="0.25">
      <c r="A612" s="95" t="s">
        <v>1050</v>
      </c>
      <c r="B612" s="95" t="s">
        <v>1046</v>
      </c>
      <c r="C612" s="95" t="s">
        <v>486</v>
      </c>
      <c r="D612" s="95" t="s">
        <v>343</v>
      </c>
      <c r="E612" s="95" t="s">
        <v>510</v>
      </c>
      <c r="F612" s="95"/>
      <c r="G612" s="80">
        <v>576500</v>
      </c>
      <c r="H612" s="80">
        <v>0</v>
      </c>
      <c r="I612" s="80">
        <v>0</v>
      </c>
    </row>
    <row r="613" spans="1:9" ht="47.25" x14ac:dyDescent="0.25">
      <c r="A613" s="95" t="s">
        <v>869</v>
      </c>
      <c r="B613" s="95" t="s">
        <v>1046</v>
      </c>
      <c r="C613" s="95" t="s">
        <v>486</v>
      </c>
      <c r="D613" s="95" t="s">
        <v>343</v>
      </c>
      <c r="E613" s="95" t="s">
        <v>510</v>
      </c>
      <c r="F613" s="95" t="s">
        <v>327</v>
      </c>
      <c r="G613" s="80">
        <v>576500</v>
      </c>
      <c r="H613" s="80">
        <v>0</v>
      </c>
      <c r="I613" s="80">
        <v>0</v>
      </c>
    </row>
    <row r="614" spans="1:9" ht="31.5" x14ac:dyDescent="0.25">
      <c r="A614" s="95" t="s">
        <v>1062</v>
      </c>
      <c r="B614" s="95" t="s">
        <v>1046</v>
      </c>
      <c r="C614" s="95" t="s">
        <v>486</v>
      </c>
      <c r="D614" s="95" t="s">
        <v>514</v>
      </c>
      <c r="E614" s="95"/>
      <c r="F614" s="95"/>
      <c r="G614" s="80">
        <v>3986734.45</v>
      </c>
      <c r="H614" s="80">
        <v>2889385</v>
      </c>
      <c r="I614" s="80">
        <v>2889385</v>
      </c>
    </row>
    <row r="615" spans="1:9" ht="47.25" x14ac:dyDescent="0.25">
      <c r="A615" s="95" t="s">
        <v>1044</v>
      </c>
      <c r="B615" s="95" t="s">
        <v>1046</v>
      </c>
      <c r="C615" s="95" t="s">
        <v>486</v>
      </c>
      <c r="D615" s="95" t="s">
        <v>514</v>
      </c>
      <c r="E615" s="95" t="s">
        <v>480</v>
      </c>
      <c r="F615" s="95"/>
      <c r="G615" s="80">
        <v>3972949.45</v>
      </c>
      <c r="H615" s="80">
        <v>2889385</v>
      </c>
      <c r="I615" s="80">
        <v>2889385</v>
      </c>
    </row>
    <row r="616" spans="1:9" ht="47.25" x14ac:dyDescent="0.25">
      <c r="A616" s="95" t="s">
        <v>917</v>
      </c>
      <c r="B616" s="95" t="s">
        <v>1046</v>
      </c>
      <c r="C616" s="95" t="s">
        <v>486</v>
      </c>
      <c r="D616" s="95" t="s">
        <v>514</v>
      </c>
      <c r="E616" s="95" t="s">
        <v>511</v>
      </c>
      <c r="F616" s="95"/>
      <c r="G616" s="80">
        <v>3972949.45</v>
      </c>
      <c r="H616" s="80">
        <v>2889385</v>
      </c>
      <c r="I616" s="80">
        <v>2889385</v>
      </c>
    </row>
    <row r="617" spans="1:9" ht="47.25" x14ac:dyDescent="0.25">
      <c r="A617" s="95" t="s">
        <v>918</v>
      </c>
      <c r="B617" s="95" t="s">
        <v>1046</v>
      </c>
      <c r="C617" s="95" t="s">
        <v>486</v>
      </c>
      <c r="D617" s="95" t="s">
        <v>514</v>
      </c>
      <c r="E617" s="95" t="s">
        <v>512</v>
      </c>
      <c r="F617" s="95"/>
      <c r="G617" s="80">
        <v>3972949.45</v>
      </c>
      <c r="H617" s="80">
        <v>2889385</v>
      </c>
      <c r="I617" s="80">
        <v>2889385</v>
      </c>
    </row>
    <row r="618" spans="1:9" ht="47.25" x14ac:dyDescent="0.25">
      <c r="A618" s="95" t="s">
        <v>919</v>
      </c>
      <c r="B618" s="95" t="s">
        <v>1046</v>
      </c>
      <c r="C618" s="95" t="s">
        <v>486</v>
      </c>
      <c r="D618" s="95" t="s">
        <v>514</v>
      </c>
      <c r="E618" s="95" t="s">
        <v>515</v>
      </c>
      <c r="F618" s="95"/>
      <c r="G618" s="80">
        <v>3972949.45</v>
      </c>
      <c r="H618" s="80">
        <v>2889385</v>
      </c>
      <c r="I618" s="80">
        <v>2889385</v>
      </c>
    </row>
    <row r="619" spans="1:9" ht="78.75" x14ac:dyDescent="0.25">
      <c r="A619" s="95" t="s">
        <v>920</v>
      </c>
      <c r="B619" s="95" t="s">
        <v>1046</v>
      </c>
      <c r="C619" s="95" t="s">
        <v>486</v>
      </c>
      <c r="D619" s="95" t="s">
        <v>514</v>
      </c>
      <c r="E619" s="95" t="s">
        <v>515</v>
      </c>
      <c r="F619" s="95" t="s">
        <v>385</v>
      </c>
      <c r="G619" s="80">
        <v>3788083.64</v>
      </c>
      <c r="H619" s="80">
        <v>2889385</v>
      </c>
      <c r="I619" s="80">
        <v>2889385</v>
      </c>
    </row>
    <row r="620" spans="1:9" ht="31.5" x14ac:dyDescent="0.25">
      <c r="A620" s="95" t="s">
        <v>877</v>
      </c>
      <c r="B620" s="95" t="s">
        <v>1046</v>
      </c>
      <c r="C620" s="95" t="s">
        <v>486</v>
      </c>
      <c r="D620" s="95" t="s">
        <v>514</v>
      </c>
      <c r="E620" s="95" t="s">
        <v>515</v>
      </c>
      <c r="F620" s="95" t="s">
        <v>387</v>
      </c>
      <c r="G620" s="80">
        <v>184080.81</v>
      </c>
      <c r="H620" s="80">
        <v>0</v>
      </c>
      <c r="I620" s="80">
        <v>0</v>
      </c>
    </row>
    <row r="621" spans="1:9" x14ac:dyDescent="0.25">
      <c r="A621" s="95" t="s">
        <v>921</v>
      </c>
      <c r="B621" s="95" t="s">
        <v>1046</v>
      </c>
      <c r="C621" s="95" t="s">
        <v>486</v>
      </c>
      <c r="D621" s="95" t="s">
        <v>514</v>
      </c>
      <c r="E621" s="95" t="s">
        <v>515</v>
      </c>
      <c r="F621" s="95" t="s">
        <v>395</v>
      </c>
      <c r="G621" s="80">
        <v>785</v>
      </c>
      <c r="H621" s="80">
        <v>0</v>
      </c>
      <c r="I621" s="80">
        <v>0</v>
      </c>
    </row>
    <row r="622" spans="1:9" ht="31.5" x14ac:dyDescent="0.25">
      <c r="A622" s="95" t="s">
        <v>922</v>
      </c>
      <c r="B622" s="95" t="s">
        <v>1046</v>
      </c>
      <c r="C622" s="95" t="s">
        <v>486</v>
      </c>
      <c r="D622" s="95" t="s">
        <v>514</v>
      </c>
      <c r="E622" s="95" t="s">
        <v>851</v>
      </c>
      <c r="F622" s="95"/>
      <c r="G622" s="80">
        <v>13785</v>
      </c>
      <c r="H622" s="80">
        <v>0</v>
      </c>
      <c r="I622" s="80">
        <v>0</v>
      </c>
    </row>
    <row r="623" spans="1:9" x14ac:dyDescent="0.25">
      <c r="A623" s="95" t="s">
        <v>914</v>
      </c>
      <c r="B623" s="95" t="s">
        <v>1046</v>
      </c>
      <c r="C623" s="95" t="s">
        <v>486</v>
      </c>
      <c r="D623" s="95" t="s">
        <v>514</v>
      </c>
      <c r="E623" s="95" t="s">
        <v>852</v>
      </c>
      <c r="F623" s="95"/>
      <c r="G623" s="80">
        <v>13785</v>
      </c>
      <c r="H623" s="80">
        <v>0</v>
      </c>
      <c r="I623" s="80">
        <v>0</v>
      </c>
    </row>
    <row r="624" spans="1:9" x14ac:dyDescent="0.25">
      <c r="A624" s="95" t="s">
        <v>915</v>
      </c>
      <c r="B624" s="95" t="s">
        <v>1046</v>
      </c>
      <c r="C624" s="95" t="s">
        <v>486</v>
      </c>
      <c r="D624" s="95" t="s">
        <v>514</v>
      </c>
      <c r="E624" s="95" t="s">
        <v>852</v>
      </c>
      <c r="F624" s="95"/>
      <c r="G624" s="80">
        <v>13785</v>
      </c>
      <c r="H624" s="80">
        <v>0</v>
      </c>
      <c r="I624" s="80">
        <v>0</v>
      </c>
    </row>
    <row r="625" spans="1:9" ht="31.5" x14ac:dyDescent="0.25">
      <c r="A625" s="95" t="s">
        <v>923</v>
      </c>
      <c r="B625" s="95" t="s">
        <v>1046</v>
      </c>
      <c r="C625" s="95" t="s">
        <v>486</v>
      </c>
      <c r="D625" s="95" t="s">
        <v>514</v>
      </c>
      <c r="E625" s="95" t="s">
        <v>853</v>
      </c>
      <c r="F625" s="95"/>
      <c r="G625" s="80">
        <v>13785</v>
      </c>
      <c r="H625" s="80">
        <v>0</v>
      </c>
      <c r="I625" s="80">
        <v>0</v>
      </c>
    </row>
    <row r="626" spans="1:9" ht="31.5" x14ac:dyDescent="0.25">
      <c r="A626" s="95" t="s">
        <v>877</v>
      </c>
      <c r="B626" s="95" t="s">
        <v>1046</v>
      </c>
      <c r="C626" s="95" t="s">
        <v>486</v>
      </c>
      <c r="D626" s="95" t="s">
        <v>514</v>
      </c>
      <c r="E626" s="95" t="s">
        <v>853</v>
      </c>
      <c r="F626" s="95" t="s">
        <v>387</v>
      </c>
      <c r="G626" s="80">
        <v>13785</v>
      </c>
      <c r="H626" s="80">
        <v>0</v>
      </c>
      <c r="I626" s="80">
        <v>0</v>
      </c>
    </row>
    <row r="627" spans="1:9" x14ac:dyDescent="0.25">
      <c r="A627" s="95" t="s">
        <v>5</v>
      </c>
      <c r="B627" s="95" t="s">
        <v>6</v>
      </c>
      <c r="C627" s="95"/>
      <c r="D627" s="95"/>
      <c r="E627" s="95"/>
      <c r="F627" s="95"/>
      <c r="G627" s="80">
        <v>310403570.81</v>
      </c>
      <c r="H627" s="80">
        <v>72187787.170000002</v>
      </c>
      <c r="I627" s="80">
        <v>71764569.790000007</v>
      </c>
    </row>
    <row r="628" spans="1:9" x14ac:dyDescent="0.25">
      <c r="A628" s="95" t="s">
        <v>863</v>
      </c>
      <c r="B628" s="95" t="s">
        <v>6</v>
      </c>
      <c r="C628" s="95" t="s">
        <v>323</v>
      </c>
      <c r="D628" s="95"/>
      <c r="E628" s="95"/>
      <c r="F628" s="95"/>
      <c r="G628" s="80">
        <v>65293706.32</v>
      </c>
      <c r="H628" s="80">
        <v>42822713.270000003</v>
      </c>
      <c r="I628" s="80">
        <v>42821603.659999996</v>
      </c>
    </row>
    <row r="629" spans="1:9" ht="47.25" x14ac:dyDescent="0.25">
      <c r="A629" s="95" t="s">
        <v>1063</v>
      </c>
      <c r="B629" s="95" t="s">
        <v>6</v>
      </c>
      <c r="C629" s="95" t="s">
        <v>323</v>
      </c>
      <c r="D629" s="95" t="s">
        <v>343</v>
      </c>
      <c r="E629" s="95"/>
      <c r="F629" s="95"/>
      <c r="G629" s="80">
        <v>2022766.37</v>
      </c>
      <c r="H629" s="80">
        <v>1829310</v>
      </c>
      <c r="I629" s="80">
        <v>1829310</v>
      </c>
    </row>
    <row r="630" spans="1:9" ht="47.25" x14ac:dyDescent="0.25">
      <c r="A630" s="95" t="s">
        <v>974</v>
      </c>
      <c r="B630" s="95" t="s">
        <v>6</v>
      </c>
      <c r="C630" s="95" t="s">
        <v>323</v>
      </c>
      <c r="D630" s="95" t="s">
        <v>343</v>
      </c>
      <c r="E630" s="95" t="s">
        <v>734</v>
      </c>
      <c r="F630" s="95"/>
      <c r="G630" s="80">
        <v>2022766.37</v>
      </c>
      <c r="H630" s="80">
        <v>1829310</v>
      </c>
      <c r="I630" s="80">
        <v>1829310</v>
      </c>
    </row>
    <row r="631" spans="1:9" ht="31.5" x14ac:dyDescent="0.25">
      <c r="A631" s="95" t="s">
        <v>975</v>
      </c>
      <c r="B631" s="95" t="s">
        <v>6</v>
      </c>
      <c r="C631" s="95" t="s">
        <v>323</v>
      </c>
      <c r="D631" s="95" t="s">
        <v>343</v>
      </c>
      <c r="E631" s="95" t="s">
        <v>736</v>
      </c>
      <c r="F631" s="95"/>
      <c r="G631" s="80">
        <v>2022766.37</v>
      </c>
      <c r="H631" s="80">
        <v>1829310</v>
      </c>
      <c r="I631" s="80">
        <v>1829310</v>
      </c>
    </row>
    <row r="632" spans="1:9" ht="47.25" x14ac:dyDescent="0.25">
      <c r="A632" s="95" t="s">
        <v>918</v>
      </c>
      <c r="B632" s="95" t="s">
        <v>6</v>
      </c>
      <c r="C632" s="95" t="s">
        <v>323</v>
      </c>
      <c r="D632" s="95" t="s">
        <v>343</v>
      </c>
      <c r="E632" s="95" t="s">
        <v>737</v>
      </c>
      <c r="F632" s="95"/>
      <c r="G632" s="80">
        <v>2022766.37</v>
      </c>
      <c r="H632" s="80">
        <v>1829310</v>
      </c>
      <c r="I632" s="80">
        <v>1829310</v>
      </c>
    </row>
    <row r="633" spans="1:9" ht="31.5" x14ac:dyDescent="0.25">
      <c r="A633" s="95" t="s">
        <v>1064</v>
      </c>
      <c r="B633" s="95" t="s">
        <v>6</v>
      </c>
      <c r="C633" s="95" t="s">
        <v>323</v>
      </c>
      <c r="D633" s="95" t="s">
        <v>343</v>
      </c>
      <c r="E633" s="95" t="s">
        <v>740</v>
      </c>
      <c r="F633" s="95"/>
      <c r="G633" s="80">
        <v>2022766.37</v>
      </c>
      <c r="H633" s="80">
        <v>1829310</v>
      </c>
      <c r="I633" s="80">
        <v>1829310</v>
      </c>
    </row>
    <row r="634" spans="1:9" ht="78.75" x14ac:dyDescent="0.25">
      <c r="A634" s="95" t="s">
        <v>920</v>
      </c>
      <c r="B634" s="95" t="s">
        <v>6</v>
      </c>
      <c r="C634" s="95" t="s">
        <v>323</v>
      </c>
      <c r="D634" s="95" t="s">
        <v>343</v>
      </c>
      <c r="E634" s="95" t="s">
        <v>740</v>
      </c>
      <c r="F634" s="95" t="s">
        <v>385</v>
      </c>
      <c r="G634" s="80">
        <v>2022766.37</v>
      </c>
      <c r="H634" s="80">
        <v>1829310</v>
      </c>
      <c r="I634" s="80">
        <v>1829310</v>
      </c>
    </row>
    <row r="635" spans="1:9" ht="63" x14ac:dyDescent="0.25">
      <c r="A635" s="95" t="s">
        <v>1065</v>
      </c>
      <c r="B635" s="95" t="s">
        <v>6</v>
      </c>
      <c r="C635" s="95" t="s">
        <v>323</v>
      </c>
      <c r="D635" s="95" t="s">
        <v>422</v>
      </c>
      <c r="E635" s="95"/>
      <c r="F635" s="95"/>
      <c r="G635" s="80">
        <v>47552778.890000001</v>
      </c>
      <c r="H635" s="80">
        <v>40444338</v>
      </c>
      <c r="I635" s="80">
        <v>40444338</v>
      </c>
    </row>
    <row r="636" spans="1:9" ht="47.25" x14ac:dyDescent="0.25">
      <c r="A636" s="95" t="s">
        <v>974</v>
      </c>
      <c r="B636" s="95" t="s">
        <v>6</v>
      </c>
      <c r="C636" s="95" t="s">
        <v>323</v>
      </c>
      <c r="D636" s="95" t="s">
        <v>422</v>
      </c>
      <c r="E636" s="95" t="s">
        <v>734</v>
      </c>
      <c r="F636" s="95"/>
      <c r="G636" s="80">
        <v>47552778.890000001</v>
      </c>
      <c r="H636" s="80">
        <v>40444338</v>
      </c>
      <c r="I636" s="80">
        <v>40444338</v>
      </c>
    </row>
    <row r="637" spans="1:9" ht="31.5" x14ac:dyDescent="0.25">
      <c r="A637" s="95" t="s">
        <v>975</v>
      </c>
      <c r="B637" s="95" t="s">
        <v>6</v>
      </c>
      <c r="C637" s="95" t="s">
        <v>323</v>
      </c>
      <c r="D637" s="95" t="s">
        <v>422</v>
      </c>
      <c r="E637" s="95" t="s">
        <v>736</v>
      </c>
      <c r="F637" s="95"/>
      <c r="G637" s="80">
        <v>47552778.890000001</v>
      </c>
      <c r="H637" s="80">
        <v>40444338</v>
      </c>
      <c r="I637" s="80">
        <v>40444338</v>
      </c>
    </row>
    <row r="638" spans="1:9" ht="47.25" x14ac:dyDescent="0.25">
      <c r="A638" s="95" t="s">
        <v>918</v>
      </c>
      <c r="B638" s="95" t="s">
        <v>6</v>
      </c>
      <c r="C638" s="95" t="s">
        <v>323</v>
      </c>
      <c r="D638" s="95" t="s">
        <v>422</v>
      </c>
      <c r="E638" s="95" t="s">
        <v>737</v>
      </c>
      <c r="F638" s="95"/>
      <c r="G638" s="80">
        <v>45776122.909999996</v>
      </c>
      <c r="H638" s="80">
        <v>39023909</v>
      </c>
      <c r="I638" s="80">
        <v>39023909</v>
      </c>
    </row>
    <row r="639" spans="1:9" ht="47.25" x14ac:dyDescent="0.25">
      <c r="A639" s="95" t="s">
        <v>919</v>
      </c>
      <c r="B639" s="95" t="s">
        <v>6</v>
      </c>
      <c r="C639" s="95" t="s">
        <v>323</v>
      </c>
      <c r="D639" s="95" t="s">
        <v>422</v>
      </c>
      <c r="E639" s="95" t="s">
        <v>742</v>
      </c>
      <c r="F639" s="95"/>
      <c r="G639" s="80">
        <v>45776122.909999996</v>
      </c>
      <c r="H639" s="80">
        <v>39023909</v>
      </c>
      <c r="I639" s="80">
        <v>39023909</v>
      </c>
    </row>
    <row r="640" spans="1:9" ht="78.75" x14ac:dyDescent="0.25">
      <c r="A640" s="95" t="s">
        <v>920</v>
      </c>
      <c r="B640" s="95" t="s">
        <v>6</v>
      </c>
      <c r="C640" s="95" t="s">
        <v>323</v>
      </c>
      <c r="D640" s="95" t="s">
        <v>422</v>
      </c>
      <c r="E640" s="95" t="s">
        <v>742</v>
      </c>
      <c r="F640" s="95" t="s">
        <v>385</v>
      </c>
      <c r="G640" s="80">
        <v>45318746.549999997</v>
      </c>
      <c r="H640" s="80">
        <v>39023909</v>
      </c>
      <c r="I640" s="80">
        <v>39023909</v>
      </c>
    </row>
    <row r="641" spans="1:9" ht="31.5" x14ac:dyDescent="0.25">
      <c r="A641" s="95" t="s">
        <v>877</v>
      </c>
      <c r="B641" s="95" t="s">
        <v>6</v>
      </c>
      <c r="C641" s="95" t="s">
        <v>323</v>
      </c>
      <c r="D641" s="95" t="s">
        <v>422</v>
      </c>
      <c r="E641" s="95" t="s">
        <v>742</v>
      </c>
      <c r="F641" s="95" t="s">
        <v>387</v>
      </c>
      <c r="G641" s="80">
        <v>208000</v>
      </c>
      <c r="H641" s="80">
        <v>0</v>
      </c>
      <c r="I641" s="80">
        <v>0</v>
      </c>
    </row>
    <row r="642" spans="1:9" x14ac:dyDescent="0.25">
      <c r="A642" s="95" t="s">
        <v>921</v>
      </c>
      <c r="B642" s="95" t="s">
        <v>6</v>
      </c>
      <c r="C642" s="95" t="s">
        <v>323</v>
      </c>
      <c r="D642" s="95" t="s">
        <v>422</v>
      </c>
      <c r="E642" s="95" t="s">
        <v>742</v>
      </c>
      <c r="F642" s="95" t="s">
        <v>395</v>
      </c>
      <c r="G642" s="80">
        <v>249376.36</v>
      </c>
      <c r="H642" s="80">
        <v>0</v>
      </c>
      <c r="I642" s="80">
        <v>0</v>
      </c>
    </row>
    <row r="643" spans="1:9" ht="47.25" x14ac:dyDescent="0.25">
      <c r="A643" s="95" t="s">
        <v>1066</v>
      </c>
      <c r="B643" s="95" t="s">
        <v>6</v>
      </c>
      <c r="C643" s="95" t="s">
        <v>323</v>
      </c>
      <c r="D643" s="95" t="s">
        <v>422</v>
      </c>
      <c r="E643" s="95" t="s">
        <v>744</v>
      </c>
      <c r="F643" s="95"/>
      <c r="G643" s="80">
        <v>1776655.98</v>
      </c>
      <c r="H643" s="80">
        <v>1420429</v>
      </c>
      <c r="I643" s="80">
        <v>1420429</v>
      </c>
    </row>
    <row r="644" spans="1:9" ht="47.25" x14ac:dyDescent="0.25">
      <c r="A644" s="95" t="s">
        <v>1067</v>
      </c>
      <c r="B644" s="95" t="s">
        <v>6</v>
      </c>
      <c r="C644" s="95" t="s">
        <v>323</v>
      </c>
      <c r="D644" s="95" t="s">
        <v>422</v>
      </c>
      <c r="E644" s="95" t="s">
        <v>746</v>
      </c>
      <c r="F644" s="95"/>
      <c r="G644" s="80">
        <v>1776655.98</v>
      </c>
      <c r="H644" s="80">
        <v>1420429</v>
      </c>
      <c r="I644" s="80">
        <v>1420429</v>
      </c>
    </row>
    <row r="645" spans="1:9" ht="78.75" x14ac:dyDescent="0.25">
      <c r="A645" s="95" t="s">
        <v>920</v>
      </c>
      <c r="B645" s="95" t="s">
        <v>6</v>
      </c>
      <c r="C645" s="95" t="s">
        <v>323</v>
      </c>
      <c r="D645" s="95" t="s">
        <v>422</v>
      </c>
      <c r="E645" s="95" t="s">
        <v>746</v>
      </c>
      <c r="F645" s="95" t="s">
        <v>385</v>
      </c>
      <c r="G645" s="80">
        <v>1542830.12</v>
      </c>
      <c r="H645" s="80">
        <v>1390363.83</v>
      </c>
      <c r="I645" s="80">
        <v>1390363.83</v>
      </c>
    </row>
    <row r="646" spans="1:9" ht="31.5" x14ac:dyDescent="0.25">
      <c r="A646" s="95" t="s">
        <v>877</v>
      </c>
      <c r="B646" s="95" t="s">
        <v>6</v>
      </c>
      <c r="C646" s="95" t="s">
        <v>323</v>
      </c>
      <c r="D646" s="95" t="s">
        <v>422</v>
      </c>
      <c r="E646" s="95" t="s">
        <v>746</v>
      </c>
      <c r="F646" s="95" t="s">
        <v>387</v>
      </c>
      <c r="G646" s="80">
        <v>233825.86</v>
      </c>
      <c r="H646" s="80">
        <v>30065.17</v>
      </c>
      <c r="I646" s="80">
        <v>30065.17</v>
      </c>
    </row>
    <row r="647" spans="1:9" x14ac:dyDescent="0.25">
      <c r="A647" s="95" t="s">
        <v>1068</v>
      </c>
      <c r="B647" s="95" t="s">
        <v>6</v>
      </c>
      <c r="C647" s="95" t="s">
        <v>323</v>
      </c>
      <c r="D647" s="95" t="s">
        <v>514</v>
      </c>
      <c r="E647" s="95"/>
      <c r="F647" s="95"/>
      <c r="G647" s="80">
        <v>171203.83</v>
      </c>
      <c r="H647" s="80">
        <v>10874.24</v>
      </c>
      <c r="I647" s="80">
        <v>9764.6299999999992</v>
      </c>
    </row>
    <row r="648" spans="1:9" ht="63" x14ac:dyDescent="0.25">
      <c r="A648" s="95" t="s">
        <v>1069</v>
      </c>
      <c r="B648" s="95" t="s">
        <v>6</v>
      </c>
      <c r="C648" s="95" t="s">
        <v>323</v>
      </c>
      <c r="D648" s="95" t="s">
        <v>514</v>
      </c>
      <c r="E648" s="95" t="s">
        <v>832</v>
      </c>
      <c r="F648" s="95"/>
      <c r="G648" s="80">
        <v>171203.83</v>
      </c>
      <c r="H648" s="80">
        <v>10874.24</v>
      </c>
      <c r="I648" s="80">
        <v>9764.6299999999992</v>
      </c>
    </row>
    <row r="649" spans="1:9" x14ac:dyDescent="0.25">
      <c r="A649" s="95" t="s">
        <v>914</v>
      </c>
      <c r="B649" s="95" t="s">
        <v>6</v>
      </c>
      <c r="C649" s="95" t="s">
        <v>323</v>
      </c>
      <c r="D649" s="95" t="s">
        <v>514</v>
      </c>
      <c r="E649" s="95" t="s">
        <v>833</v>
      </c>
      <c r="F649" s="95"/>
      <c r="G649" s="80">
        <v>171203.83</v>
      </c>
      <c r="H649" s="80">
        <v>10874.24</v>
      </c>
      <c r="I649" s="80">
        <v>9764.6299999999992</v>
      </c>
    </row>
    <row r="650" spans="1:9" x14ac:dyDescent="0.25">
      <c r="A650" s="95" t="s">
        <v>915</v>
      </c>
      <c r="B650" s="95" t="s">
        <v>6</v>
      </c>
      <c r="C650" s="95" t="s">
        <v>323</v>
      </c>
      <c r="D650" s="95" t="s">
        <v>514</v>
      </c>
      <c r="E650" s="95" t="s">
        <v>833</v>
      </c>
      <c r="F650" s="95"/>
      <c r="G650" s="80">
        <v>171203.83</v>
      </c>
      <c r="H650" s="80">
        <v>10874.24</v>
      </c>
      <c r="I650" s="80">
        <v>9764.6299999999992</v>
      </c>
    </row>
    <row r="651" spans="1:9" ht="63" x14ac:dyDescent="0.25">
      <c r="A651" s="95" t="s">
        <v>1070</v>
      </c>
      <c r="B651" s="95" t="s">
        <v>6</v>
      </c>
      <c r="C651" s="95" t="s">
        <v>323</v>
      </c>
      <c r="D651" s="95" t="s">
        <v>514</v>
      </c>
      <c r="E651" s="95" t="s">
        <v>836</v>
      </c>
      <c r="F651" s="95"/>
      <c r="G651" s="80">
        <v>171203.83</v>
      </c>
      <c r="H651" s="80">
        <v>10874.24</v>
      </c>
      <c r="I651" s="80">
        <v>9764.6299999999992</v>
      </c>
    </row>
    <row r="652" spans="1:9" ht="31.5" x14ac:dyDescent="0.25">
      <c r="A652" s="95" t="s">
        <v>877</v>
      </c>
      <c r="B652" s="95" t="s">
        <v>6</v>
      </c>
      <c r="C652" s="95" t="s">
        <v>323</v>
      </c>
      <c r="D652" s="95" t="s">
        <v>514</v>
      </c>
      <c r="E652" s="95" t="s">
        <v>836</v>
      </c>
      <c r="F652" s="95" t="s">
        <v>387</v>
      </c>
      <c r="G652" s="80">
        <v>171203.83</v>
      </c>
      <c r="H652" s="80">
        <v>10874.24</v>
      </c>
      <c r="I652" s="80">
        <v>9764.6299999999992</v>
      </c>
    </row>
    <row r="653" spans="1:9" x14ac:dyDescent="0.25">
      <c r="A653" s="95" t="s">
        <v>1495</v>
      </c>
      <c r="B653" s="95" t="s">
        <v>6</v>
      </c>
      <c r="C653" s="95" t="s">
        <v>323</v>
      </c>
      <c r="D653" s="95" t="s">
        <v>322</v>
      </c>
      <c r="E653" s="95"/>
      <c r="F653" s="95"/>
      <c r="G653" s="80">
        <v>728772</v>
      </c>
      <c r="H653" s="80">
        <v>0</v>
      </c>
      <c r="I653" s="80">
        <v>0</v>
      </c>
    </row>
    <row r="654" spans="1:9" ht="47.25" x14ac:dyDescent="0.25">
      <c r="A654" s="95" t="s">
        <v>1496</v>
      </c>
      <c r="B654" s="95" t="s">
        <v>6</v>
      </c>
      <c r="C654" s="95" t="s">
        <v>323</v>
      </c>
      <c r="D654" s="95" t="s">
        <v>322</v>
      </c>
      <c r="E654" s="95" t="s">
        <v>1483</v>
      </c>
      <c r="F654" s="95"/>
      <c r="G654" s="80">
        <v>728772</v>
      </c>
      <c r="H654" s="80">
        <v>0</v>
      </c>
      <c r="I654" s="80">
        <v>0</v>
      </c>
    </row>
    <row r="655" spans="1:9" ht="31.5" x14ac:dyDescent="0.25">
      <c r="A655" s="95" t="s">
        <v>1488</v>
      </c>
      <c r="B655" s="95" t="s">
        <v>6</v>
      </c>
      <c r="C655" s="95" t="s">
        <v>323</v>
      </c>
      <c r="D655" s="95" t="s">
        <v>322</v>
      </c>
      <c r="E655" s="95" t="s">
        <v>1485</v>
      </c>
      <c r="F655" s="95"/>
      <c r="G655" s="80">
        <v>728772</v>
      </c>
      <c r="H655" s="80">
        <v>0</v>
      </c>
      <c r="I655" s="80">
        <v>0</v>
      </c>
    </row>
    <row r="656" spans="1:9" ht="31.5" x14ac:dyDescent="0.25">
      <c r="A656" s="95" t="s">
        <v>1497</v>
      </c>
      <c r="B656" s="95" t="s">
        <v>6</v>
      </c>
      <c r="C656" s="95" t="s">
        <v>323</v>
      </c>
      <c r="D656" s="95" t="s">
        <v>322</v>
      </c>
      <c r="E656" s="95" t="s">
        <v>1485</v>
      </c>
      <c r="F656" s="95"/>
      <c r="G656" s="80">
        <v>728772</v>
      </c>
      <c r="H656" s="80">
        <v>0</v>
      </c>
      <c r="I656" s="80">
        <v>0</v>
      </c>
    </row>
    <row r="657" spans="1:9" ht="31.5" x14ac:dyDescent="0.25">
      <c r="A657" s="95" t="s">
        <v>1498</v>
      </c>
      <c r="B657" s="95" t="s">
        <v>6</v>
      </c>
      <c r="C657" s="95" t="s">
        <v>323</v>
      </c>
      <c r="D657" s="95" t="s">
        <v>322</v>
      </c>
      <c r="E657" s="95" t="s">
        <v>1489</v>
      </c>
      <c r="F657" s="95"/>
      <c r="G657" s="80">
        <v>728772</v>
      </c>
      <c r="H657" s="80">
        <v>0</v>
      </c>
      <c r="I657" s="80">
        <v>0</v>
      </c>
    </row>
    <row r="658" spans="1:9" x14ac:dyDescent="0.25">
      <c r="A658" s="95" t="s">
        <v>921</v>
      </c>
      <c r="B658" s="95" t="s">
        <v>6</v>
      </c>
      <c r="C658" s="95" t="s">
        <v>323</v>
      </c>
      <c r="D658" s="95" t="s">
        <v>322</v>
      </c>
      <c r="E658" s="95" t="s">
        <v>1489</v>
      </c>
      <c r="F658" s="95" t="s">
        <v>395</v>
      </c>
      <c r="G658" s="80">
        <v>728772</v>
      </c>
      <c r="H658" s="80">
        <v>0</v>
      </c>
      <c r="I658" s="80">
        <v>0</v>
      </c>
    </row>
    <row r="659" spans="1:9" x14ac:dyDescent="0.25">
      <c r="A659" s="95" t="s">
        <v>864</v>
      </c>
      <c r="B659" s="95" t="s">
        <v>6</v>
      </c>
      <c r="C659" s="95" t="s">
        <v>323</v>
      </c>
      <c r="D659" s="95" t="s">
        <v>449</v>
      </c>
      <c r="E659" s="95"/>
      <c r="F659" s="95"/>
      <c r="G659" s="80">
        <v>14818185.23</v>
      </c>
      <c r="H659" s="80">
        <v>538191.03</v>
      </c>
      <c r="I659" s="80">
        <v>538191.03</v>
      </c>
    </row>
    <row r="660" spans="1:9" ht="47.25" x14ac:dyDescent="0.25">
      <c r="A660" s="95" t="s">
        <v>907</v>
      </c>
      <c r="B660" s="95" t="s">
        <v>6</v>
      </c>
      <c r="C660" s="95" t="s">
        <v>323</v>
      </c>
      <c r="D660" s="95" t="s">
        <v>449</v>
      </c>
      <c r="E660" s="95" t="s">
        <v>517</v>
      </c>
      <c r="F660" s="95"/>
      <c r="G660" s="80">
        <v>200000</v>
      </c>
      <c r="H660" s="80">
        <v>0</v>
      </c>
      <c r="I660" s="80">
        <v>0</v>
      </c>
    </row>
    <row r="661" spans="1:9" ht="31.5" x14ac:dyDescent="0.25">
      <c r="A661" s="95" t="s">
        <v>908</v>
      </c>
      <c r="B661" s="95" t="s">
        <v>6</v>
      </c>
      <c r="C661" s="95" t="s">
        <v>323</v>
      </c>
      <c r="D661" s="95" t="s">
        <v>449</v>
      </c>
      <c r="E661" s="95" t="s">
        <v>519</v>
      </c>
      <c r="F661" s="95"/>
      <c r="G661" s="80">
        <v>200000</v>
      </c>
      <c r="H661" s="80">
        <v>0</v>
      </c>
      <c r="I661" s="80">
        <v>0</v>
      </c>
    </row>
    <row r="662" spans="1:9" ht="31.5" x14ac:dyDescent="0.25">
      <c r="A662" s="95" t="s">
        <v>1071</v>
      </c>
      <c r="B662" s="95" t="s">
        <v>6</v>
      </c>
      <c r="C662" s="95" t="s">
        <v>323</v>
      </c>
      <c r="D662" s="95" t="s">
        <v>449</v>
      </c>
      <c r="E662" s="95" t="s">
        <v>525</v>
      </c>
      <c r="F662" s="95"/>
      <c r="G662" s="80">
        <v>200000</v>
      </c>
      <c r="H662" s="80">
        <v>0</v>
      </c>
      <c r="I662" s="80">
        <v>0</v>
      </c>
    </row>
    <row r="663" spans="1:9" x14ac:dyDescent="0.25">
      <c r="A663" s="95" t="s">
        <v>1072</v>
      </c>
      <c r="B663" s="95" t="s">
        <v>6</v>
      </c>
      <c r="C663" s="95" t="s">
        <v>323</v>
      </c>
      <c r="D663" s="95" t="s">
        <v>449</v>
      </c>
      <c r="E663" s="95" t="s">
        <v>527</v>
      </c>
      <c r="F663" s="95"/>
      <c r="G663" s="80">
        <v>200000</v>
      </c>
      <c r="H663" s="80">
        <v>0</v>
      </c>
      <c r="I663" s="80">
        <v>0</v>
      </c>
    </row>
    <row r="664" spans="1:9" ht="47.25" x14ac:dyDescent="0.25">
      <c r="A664" s="95" t="s">
        <v>869</v>
      </c>
      <c r="B664" s="95" t="s">
        <v>6</v>
      </c>
      <c r="C664" s="95" t="s">
        <v>323</v>
      </c>
      <c r="D664" s="95" t="s">
        <v>449</v>
      </c>
      <c r="E664" s="95" t="s">
        <v>527</v>
      </c>
      <c r="F664" s="95" t="s">
        <v>327</v>
      </c>
      <c r="G664" s="80">
        <v>200000</v>
      </c>
      <c r="H664" s="80">
        <v>0</v>
      </c>
      <c r="I664" s="80">
        <v>0</v>
      </c>
    </row>
    <row r="665" spans="1:9" ht="63" x14ac:dyDescent="0.25">
      <c r="A665" s="95" t="s">
        <v>1014</v>
      </c>
      <c r="B665" s="95" t="s">
        <v>6</v>
      </c>
      <c r="C665" s="95" t="s">
        <v>323</v>
      </c>
      <c r="D665" s="95" t="s">
        <v>449</v>
      </c>
      <c r="E665" s="95" t="s">
        <v>555</v>
      </c>
      <c r="F665" s="95"/>
      <c r="G665" s="80">
        <v>10000</v>
      </c>
      <c r="H665" s="80">
        <v>10000</v>
      </c>
      <c r="I665" s="80">
        <v>10000</v>
      </c>
    </row>
    <row r="666" spans="1:9" x14ac:dyDescent="0.25">
      <c r="A666" s="95" t="s">
        <v>1015</v>
      </c>
      <c r="B666" s="95" t="s">
        <v>6</v>
      </c>
      <c r="C666" s="95" t="s">
        <v>323</v>
      </c>
      <c r="D666" s="95" t="s">
        <v>449</v>
      </c>
      <c r="E666" s="95" t="s">
        <v>557</v>
      </c>
      <c r="F666" s="95"/>
      <c r="G666" s="80">
        <v>10000</v>
      </c>
      <c r="H666" s="80">
        <v>10000</v>
      </c>
      <c r="I666" s="80">
        <v>10000</v>
      </c>
    </row>
    <row r="667" spans="1:9" ht="126" x14ac:dyDescent="0.25">
      <c r="A667" s="95" t="s">
        <v>1016</v>
      </c>
      <c r="B667" s="95" t="s">
        <v>6</v>
      </c>
      <c r="C667" s="95" t="s">
        <v>323</v>
      </c>
      <c r="D667" s="95" t="s">
        <v>449</v>
      </c>
      <c r="E667" s="95" t="s">
        <v>559</v>
      </c>
      <c r="F667" s="95"/>
      <c r="G667" s="80">
        <v>10000</v>
      </c>
      <c r="H667" s="80">
        <v>10000</v>
      </c>
      <c r="I667" s="80">
        <v>10000</v>
      </c>
    </row>
    <row r="668" spans="1:9" ht="47.25" x14ac:dyDescent="0.25">
      <c r="A668" s="95" t="s">
        <v>1073</v>
      </c>
      <c r="B668" s="95" t="s">
        <v>6</v>
      </c>
      <c r="C668" s="95" t="s">
        <v>323</v>
      </c>
      <c r="D668" s="95" t="s">
        <v>449</v>
      </c>
      <c r="E668" s="95" t="s">
        <v>561</v>
      </c>
      <c r="F668" s="95"/>
      <c r="G668" s="80">
        <v>10000</v>
      </c>
      <c r="H668" s="80">
        <v>10000</v>
      </c>
      <c r="I668" s="80">
        <v>10000</v>
      </c>
    </row>
    <row r="669" spans="1:9" ht="31.5" x14ac:dyDescent="0.25">
      <c r="A669" s="95" t="s">
        <v>877</v>
      </c>
      <c r="B669" s="95" t="s">
        <v>6</v>
      </c>
      <c r="C669" s="95" t="s">
        <v>323</v>
      </c>
      <c r="D669" s="95" t="s">
        <v>449</v>
      </c>
      <c r="E669" s="95" t="s">
        <v>561</v>
      </c>
      <c r="F669" s="95" t="s">
        <v>387</v>
      </c>
      <c r="G669" s="80">
        <v>10000</v>
      </c>
      <c r="H669" s="80">
        <v>10000</v>
      </c>
      <c r="I669" s="80">
        <v>10000</v>
      </c>
    </row>
    <row r="670" spans="1:9" ht="47.25" x14ac:dyDescent="0.25">
      <c r="A670" s="95" t="s">
        <v>995</v>
      </c>
      <c r="B670" s="95" t="s">
        <v>6</v>
      </c>
      <c r="C670" s="95" t="s">
        <v>323</v>
      </c>
      <c r="D670" s="95" t="s">
        <v>449</v>
      </c>
      <c r="E670" s="95" t="s">
        <v>707</v>
      </c>
      <c r="F670" s="95"/>
      <c r="G670" s="80">
        <v>1393117.25</v>
      </c>
      <c r="H670" s="80">
        <v>31608</v>
      </c>
      <c r="I670" s="80">
        <v>31608</v>
      </c>
    </row>
    <row r="671" spans="1:9" ht="31.5" x14ac:dyDescent="0.25">
      <c r="A671" s="95" t="s">
        <v>1171</v>
      </c>
      <c r="B671" s="95" t="s">
        <v>6</v>
      </c>
      <c r="C671" s="95" t="s">
        <v>323</v>
      </c>
      <c r="D671" s="95" t="s">
        <v>449</v>
      </c>
      <c r="E671" s="95" t="s">
        <v>1148</v>
      </c>
      <c r="F671" s="95"/>
      <c r="G671" s="80">
        <v>1361491.35</v>
      </c>
      <c r="H671" s="80">
        <v>0</v>
      </c>
      <c r="I671" s="80">
        <v>0</v>
      </c>
    </row>
    <row r="672" spans="1:9" ht="63" x14ac:dyDescent="0.25">
      <c r="A672" s="95" t="s">
        <v>1201</v>
      </c>
      <c r="B672" s="95" t="s">
        <v>6</v>
      </c>
      <c r="C672" s="95" t="s">
        <v>323</v>
      </c>
      <c r="D672" s="95" t="s">
        <v>449</v>
      </c>
      <c r="E672" s="95" t="s">
        <v>1149</v>
      </c>
      <c r="F672" s="95"/>
      <c r="G672" s="80">
        <v>1152000</v>
      </c>
      <c r="H672" s="80">
        <v>0</v>
      </c>
      <c r="I672" s="80">
        <v>0</v>
      </c>
    </row>
    <row r="673" spans="1:9" ht="78.75" x14ac:dyDescent="0.25">
      <c r="A673" s="95" t="s">
        <v>1074</v>
      </c>
      <c r="B673" s="95" t="s">
        <v>6</v>
      </c>
      <c r="C673" s="95" t="s">
        <v>323</v>
      </c>
      <c r="D673" s="95" t="s">
        <v>449</v>
      </c>
      <c r="E673" s="95" t="s">
        <v>1150</v>
      </c>
      <c r="F673" s="95"/>
      <c r="G673" s="80">
        <v>1152000</v>
      </c>
      <c r="H673" s="80">
        <v>0</v>
      </c>
      <c r="I673" s="80">
        <v>0</v>
      </c>
    </row>
    <row r="674" spans="1:9" ht="47.25" x14ac:dyDescent="0.25">
      <c r="A674" s="95" t="s">
        <v>869</v>
      </c>
      <c r="B674" s="95" t="s">
        <v>6</v>
      </c>
      <c r="C674" s="95" t="s">
        <v>323</v>
      </c>
      <c r="D674" s="95" t="s">
        <v>449</v>
      </c>
      <c r="E674" s="95" t="s">
        <v>1150</v>
      </c>
      <c r="F674" s="95" t="s">
        <v>327</v>
      </c>
      <c r="G674" s="80">
        <v>1152000</v>
      </c>
      <c r="H674" s="80">
        <v>0</v>
      </c>
      <c r="I674" s="80">
        <v>0</v>
      </c>
    </row>
    <row r="675" spans="1:9" ht="31.5" x14ac:dyDescent="0.25">
      <c r="A675" s="95" t="s">
        <v>1075</v>
      </c>
      <c r="B675" s="95" t="s">
        <v>6</v>
      </c>
      <c r="C675" s="95" t="s">
        <v>323</v>
      </c>
      <c r="D675" s="95" t="s">
        <v>449</v>
      </c>
      <c r="E675" s="95" t="s">
        <v>1151</v>
      </c>
      <c r="F675" s="95"/>
      <c r="G675" s="80">
        <v>209491.35</v>
      </c>
      <c r="H675" s="80">
        <v>0</v>
      </c>
      <c r="I675" s="80">
        <v>0</v>
      </c>
    </row>
    <row r="676" spans="1:9" ht="31.5" x14ac:dyDescent="0.25">
      <c r="A676" s="95" t="s">
        <v>1076</v>
      </c>
      <c r="B676" s="95" t="s">
        <v>6</v>
      </c>
      <c r="C676" s="95" t="s">
        <v>323</v>
      </c>
      <c r="D676" s="95" t="s">
        <v>449</v>
      </c>
      <c r="E676" s="95" t="s">
        <v>1152</v>
      </c>
      <c r="F676" s="95"/>
      <c r="G676" s="80">
        <v>209491.35</v>
      </c>
      <c r="H676" s="80">
        <v>0</v>
      </c>
      <c r="I676" s="80">
        <v>0</v>
      </c>
    </row>
    <row r="677" spans="1:9" ht="47.25" x14ac:dyDescent="0.25">
      <c r="A677" s="95" t="s">
        <v>869</v>
      </c>
      <c r="B677" s="95" t="s">
        <v>6</v>
      </c>
      <c r="C677" s="95" t="s">
        <v>323</v>
      </c>
      <c r="D677" s="95" t="s">
        <v>449</v>
      </c>
      <c r="E677" s="95" t="s">
        <v>1152</v>
      </c>
      <c r="F677" s="95" t="s">
        <v>327</v>
      </c>
      <c r="G677" s="80">
        <v>209491.35</v>
      </c>
      <c r="H677" s="80">
        <v>0</v>
      </c>
      <c r="I677" s="80">
        <v>0</v>
      </c>
    </row>
    <row r="678" spans="1:9" ht="31.5" x14ac:dyDescent="0.25">
      <c r="A678" s="95" t="s">
        <v>1197</v>
      </c>
      <c r="B678" s="95" t="s">
        <v>6</v>
      </c>
      <c r="C678" s="95" t="s">
        <v>323</v>
      </c>
      <c r="D678" s="95" t="s">
        <v>449</v>
      </c>
      <c r="E678" s="95" t="s">
        <v>1155</v>
      </c>
      <c r="F678" s="95"/>
      <c r="G678" s="80">
        <v>31625.9</v>
      </c>
      <c r="H678" s="80">
        <v>31608</v>
      </c>
      <c r="I678" s="80">
        <v>31608</v>
      </c>
    </row>
    <row r="679" spans="1:9" ht="63" x14ac:dyDescent="0.25">
      <c r="A679" s="95" t="s">
        <v>1198</v>
      </c>
      <c r="B679" s="95" t="s">
        <v>6</v>
      </c>
      <c r="C679" s="95" t="s">
        <v>323</v>
      </c>
      <c r="D679" s="95" t="s">
        <v>449</v>
      </c>
      <c r="E679" s="95" t="s">
        <v>1156</v>
      </c>
      <c r="F679" s="95"/>
      <c r="G679" s="80">
        <v>31608</v>
      </c>
      <c r="H679" s="80">
        <v>31608</v>
      </c>
      <c r="I679" s="80">
        <v>31608</v>
      </c>
    </row>
    <row r="680" spans="1:9" ht="31.5" x14ac:dyDescent="0.25">
      <c r="A680" s="95" t="s">
        <v>1172</v>
      </c>
      <c r="B680" s="95" t="s">
        <v>6</v>
      </c>
      <c r="C680" s="95" t="s">
        <v>323</v>
      </c>
      <c r="D680" s="95" t="s">
        <v>449</v>
      </c>
      <c r="E680" s="95" t="s">
        <v>1158</v>
      </c>
      <c r="F680" s="95"/>
      <c r="G680" s="80">
        <v>31608</v>
      </c>
      <c r="H680" s="80">
        <v>31608</v>
      </c>
      <c r="I680" s="80">
        <v>31608</v>
      </c>
    </row>
    <row r="681" spans="1:9" ht="78.75" x14ac:dyDescent="0.25">
      <c r="A681" s="95" t="s">
        <v>920</v>
      </c>
      <c r="B681" s="95" t="s">
        <v>6</v>
      </c>
      <c r="C681" s="95" t="s">
        <v>323</v>
      </c>
      <c r="D681" s="95" t="s">
        <v>449</v>
      </c>
      <c r="E681" s="95" t="s">
        <v>1158</v>
      </c>
      <c r="F681" s="95" t="s">
        <v>385</v>
      </c>
      <c r="G681" s="80">
        <v>25405</v>
      </c>
      <c r="H681" s="80">
        <v>25405</v>
      </c>
      <c r="I681" s="80">
        <v>25405</v>
      </c>
    </row>
    <row r="682" spans="1:9" ht="31.5" x14ac:dyDescent="0.25">
      <c r="A682" s="95" t="s">
        <v>906</v>
      </c>
      <c r="B682" s="95" t="s">
        <v>6</v>
      </c>
      <c r="C682" s="95" t="s">
        <v>323</v>
      </c>
      <c r="D682" s="95" t="s">
        <v>449</v>
      </c>
      <c r="E682" s="95" t="s">
        <v>1158</v>
      </c>
      <c r="F682" s="95" t="s">
        <v>426</v>
      </c>
      <c r="G682" s="80">
        <v>6203</v>
      </c>
      <c r="H682" s="80">
        <v>6203</v>
      </c>
      <c r="I682" s="80">
        <v>6203</v>
      </c>
    </row>
    <row r="683" spans="1:9" ht="78.75" x14ac:dyDescent="0.25">
      <c r="A683" s="95" t="s">
        <v>1199</v>
      </c>
      <c r="B683" s="95" t="s">
        <v>6</v>
      </c>
      <c r="C683" s="95" t="s">
        <v>323</v>
      </c>
      <c r="D683" s="95" t="s">
        <v>449</v>
      </c>
      <c r="E683" s="95" t="s">
        <v>1159</v>
      </c>
      <c r="F683" s="95"/>
      <c r="G683" s="80">
        <v>17.899999999999999</v>
      </c>
      <c r="H683" s="80">
        <v>0</v>
      </c>
      <c r="I683" s="80">
        <v>0</v>
      </c>
    </row>
    <row r="684" spans="1:9" ht="63" x14ac:dyDescent="0.25">
      <c r="A684" s="95" t="s">
        <v>1077</v>
      </c>
      <c r="B684" s="95" t="s">
        <v>6</v>
      </c>
      <c r="C684" s="95" t="s">
        <v>323</v>
      </c>
      <c r="D684" s="95" t="s">
        <v>449</v>
      </c>
      <c r="E684" s="95" t="s">
        <v>1160</v>
      </c>
      <c r="F684" s="95"/>
      <c r="G684" s="80">
        <v>17.899999999999999</v>
      </c>
      <c r="H684" s="80">
        <v>0</v>
      </c>
      <c r="I684" s="80">
        <v>0</v>
      </c>
    </row>
    <row r="685" spans="1:9" ht="31.5" x14ac:dyDescent="0.25">
      <c r="A685" s="95" t="s">
        <v>877</v>
      </c>
      <c r="B685" s="95" t="s">
        <v>6</v>
      </c>
      <c r="C685" s="95" t="s">
        <v>323</v>
      </c>
      <c r="D685" s="95" t="s">
        <v>449</v>
      </c>
      <c r="E685" s="95" t="s">
        <v>1160</v>
      </c>
      <c r="F685" s="95" t="s">
        <v>387</v>
      </c>
      <c r="G685" s="80">
        <v>17.899999999999999</v>
      </c>
      <c r="H685" s="80">
        <v>0</v>
      </c>
      <c r="I685" s="80">
        <v>0</v>
      </c>
    </row>
    <row r="686" spans="1:9" ht="47.25" x14ac:dyDescent="0.25">
      <c r="A686" s="95" t="s">
        <v>974</v>
      </c>
      <c r="B686" s="95" t="s">
        <v>6</v>
      </c>
      <c r="C686" s="95" t="s">
        <v>323</v>
      </c>
      <c r="D686" s="95" t="s">
        <v>449</v>
      </c>
      <c r="E686" s="95" t="s">
        <v>734</v>
      </c>
      <c r="F686" s="95"/>
      <c r="G686" s="80">
        <v>11897479.689999999</v>
      </c>
      <c r="H686" s="80">
        <v>496583.03</v>
      </c>
      <c r="I686" s="80">
        <v>496583.03</v>
      </c>
    </row>
    <row r="687" spans="1:9" ht="31.5" x14ac:dyDescent="0.25">
      <c r="A687" s="95" t="s">
        <v>975</v>
      </c>
      <c r="B687" s="95" t="s">
        <v>6</v>
      </c>
      <c r="C687" s="95" t="s">
        <v>323</v>
      </c>
      <c r="D687" s="95" t="s">
        <v>449</v>
      </c>
      <c r="E687" s="95" t="s">
        <v>736</v>
      </c>
      <c r="F687" s="95"/>
      <c r="G687" s="80">
        <v>11447479.689999999</v>
      </c>
      <c r="H687" s="80">
        <v>196583.03</v>
      </c>
      <c r="I687" s="80">
        <v>196583.03</v>
      </c>
    </row>
    <row r="688" spans="1:9" ht="47.25" x14ac:dyDescent="0.25">
      <c r="A688" s="95" t="s">
        <v>1066</v>
      </c>
      <c r="B688" s="95" t="s">
        <v>6</v>
      </c>
      <c r="C688" s="95" t="s">
        <v>323</v>
      </c>
      <c r="D688" s="95" t="s">
        <v>449</v>
      </c>
      <c r="E688" s="95" t="s">
        <v>744</v>
      </c>
      <c r="F688" s="95"/>
      <c r="G688" s="80">
        <v>31974.400000000001</v>
      </c>
      <c r="H688" s="80">
        <v>32380</v>
      </c>
      <c r="I688" s="80">
        <v>32380</v>
      </c>
    </row>
    <row r="689" spans="1:9" ht="31.5" x14ac:dyDescent="0.25">
      <c r="A689" s="95" t="s">
        <v>1078</v>
      </c>
      <c r="B689" s="95" t="s">
        <v>6</v>
      </c>
      <c r="C689" s="95" t="s">
        <v>323</v>
      </c>
      <c r="D689" s="95" t="s">
        <v>449</v>
      </c>
      <c r="E689" s="95" t="s">
        <v>748</v>
      </c>
      <c r="F689" s="95"/>
      <c r="G689" s="80">
        <v>31974.400000000001</v>
      </c>
      <c r="H689" s="80">
        <v>32380</v>
      </c>
      <c r="I689" s="80">
        <v>32380</v>
      </c>
    </row>
    <row r="690" spans="1:9" ht="31.5" x14ac:dyDescent="0.25">
      <c r="A690" s="95" t="s">
        <v>877</v>
      </c>
      <c r="B690" s="95" t="s">
        <v>6</v>
      </c>
      <c r="C690" s="95" t="s">
        <v>323</v>
      </c>
      <c r="D690" s="95" t="s">
        <v>449</v>
      </c>
      <c r="E690" s="95" t="s">
        <v>748</v>
      </c>
      <c r="F690" s="95" t="s">
        <v>387</v>
      </c>
      <c r="G690" s="80">
        <v>31974.400000000001</v>
      </c>
      <c r="H690" s="80">
        <v>32380</v>
      </c>
      <c r="I690" s="80">
        <v>32380</v>
      </c>
    </row>
    <row r="691" spans="1:9" ht="31.5" x14ac:dyDescent="0.25">
      <c r="A691" s="95" t="s">
        <v>978</v>
      </c>
      <c r="B691" s="95" t="s">
        <v>6</v>
      </c>
      <c r="C691" s="95" t="s">
        <v>323</v>
      </c>
      <c r="D691" s="95" t="s">
        <v>449</v>
      </c>
      <c r="E691" s="95" t="s">
        <v>760</v>
      </c>
      <c r="F691" s="95"/>
      <c r="G691" s="80">
        <v>2110870.29</v>
      </c>
      <c r="H691" s="80">
        <v>164203.03</v>
      </c>
      <c r="I691" s="80">
        <v>164203.03</v>
      </c>
    </row>
    <row r="692" spans="1:9" ht="31.5" x14ac:dyDescent="0.25">
      <c r="A692" s="95" t="s">
        <v>1081</v>
      </c>
      <c r="B692" s="95" t="s">
        <v>6</v>
      </c>
      <c r="C692" s="95" t="s">
        <v>323</v>
      </c>
      <c r="D692" s="95" t="s">
        <v>449</v>
      </c>
      <c r="E692" s="95" t="s">
        <v>762</v>
      </c>
      <c r="F692" s="95"/>
      <c r="G692" s="80">
        <v>1105273.29</v>
      </c>
      <c r="H692" s="80">
        <v>92105.61</v>
      </c>
      <c r="I692" s="80">
        <v>92105.61</v>
      </c>
    </row>
    <row r="693" spans="1:9" ht="31.5" x14ac:dyDescent="0.25">
      <c r="A693" s="95" t="s">
        <v>877</v>
      </c>
      <c r="B693" s="95" t="s">
        <v>6</v>
      </c>
      <c r="C693" s="95" t="s">
        <v>323</v>
      </c>
      <c r="D693" s="95" t="s">
        <v>449</v>
      </c>
      <c r="E693" s="95" t="s">
        <v>762</v>
      </c>
      <c r="F693" s="95" t="s">
        <v>387</v>
      </c>
      <c r="G693" s="80">
        <v>1105273.29</v>
      </c>
      <c r="H693" s="80">
        <v>92105.61</v>
      </c>
      <c r="I693" s="80">
        <v>92105.61</v>
      </c>
    </row>
    <row r="694" spans="1:9" ht="47.25" x14ac:dyDescent="0.25">
      <c r="A694" s="95" t="s">
        <v>979</v>
      </c>
      <c r="B694" s="95" t="s">
        <v>6</v>
      </c>
      <c r="C694" s="95" t="s">
        <v>323</v>
      </c>
      <c r="D694" s="95" t="s">
        <v>449</v>
      </c>
      <c r="E694" s="95" t="s">
        <v>764</v>
      </c>
      <c r="F694" s="95"/>
      <c r="G694" s="80">
        <v>1005597</v>
      </c>
      <c r="H694" s="80">
        <v>72097.42</v>
      </c>
      <c r="I694" s="80">
        <v>72097.42</v>
      </c>
    </row>
    <row r="695" spans="1:9" ht="31.5" x14ac:dyDescent="0.25">
      <c r="A695" s="95" t="s">
        <v>877</v>
      </c>
      <c r="B695" s="95" t="s">
        <v>6</v>
      </c>
      <c r="C695" s="95" t="s">
        <v>323</v>
      </c>
      <c r="D695" s="95" t="s">
        <v>449</v>
      </c>
      <c r="E695" s="95" t="s">
        <v>764</v>
      </c>
      <c r="F695" s="95" t="s">
        <v>387</v>
      </c>
      <c r="G695" s="80">
        <v>1005597</v>
      </c>
      <c r="H695" s="80">
        <v>72097.42</v>
      </c>
      <c r="I695" s="80">
        <v>72097.42</v>
      </c>
    </row>
    <row r="696" spans="1:9" ht="31.5" x14ac:dyDescent="0.25">
      <c r="A696" s="95" t="s">
        <v>1173</v>
      </c>
      <c r="B696" s="95" t="s">
        <v>6</v>
      </c>
      <c r="C696" s="95" t="s">
        <v>323</v>
      </c>
      <c r="D696" s="95" t="s">
        <v>449</v>
      </c>
      <c r="E696" s="95" t="s">
        <v>1162</v>
      </c>
      <c r="F696" s="95"/>
      <c r="G696" s="80">
        <v>9304635</v>
      </c>
      <c r="H696" s="80">
        <v>0</v>
      </c>
      <c r="I696" s="80">
        <v>0</v>
      </c>
    </row>
    <row r="697" spans="1:9" ht="31.5" x14ac:dyDescent="0.25">
      <c r="A697" s="95" t="s">
        <v>868</v>
      </c>
      <c r="B697" s="95" t="s">
        <v>6</v>
      </c>
      <c r="C697" s="95" t="s">
        <v>323</v>
      </c>
      <c r="D697" s="95" t="s">
        <v>449</v>
      </c>
      <c r="E697" s="95" t="s">
        <v>1163</v>
      </c>
      <c r="F697" s="95"/>
      <c r="G697" s="80">
        <v>491051</v>
      </c>
      <c r="H697" s="80">
        <v>0</v>
      </c>
      <c r="I697" s="80">
        <v>0</v>
      </c>
    </row>
    <row r="698" spans="1:9" ht="47.25" x14ac:dyDescent="0.25">
      <c r="A698" s="95" t="s">
        <v>869</v>
      </c>
      <c r="B698" s="95" t="s">
        <v>6</v>
      </c>
      <c r="C698" s="95" t="s">
        <v>323</v>
      </c>
      <c r="D698" s="95" t="s">
        <v>449</v>
      </c>
      <c r="E698" s="95" t="s">
        <v>1163</v>
      </c>
      <c r="F698" s="95" t="s">
        <v>327</v>
      </c>
      <c r="G698" s="80">
        <v>491051</v>
      </c>
      <c r="H698" s="80">
        <v>0</v>
      </c>
      <c r="I698" s="80">
        <v>0</v>
      </c>
    </row>
    <row r="699" spans="1:9" ht="63" x14ac:dyDescent="0.25">
      <c r="A699" s="95" t="s">
        <v>972</v>
      </c>
      <c r="B699" s="95" t="s">
        <v>6</v>
      </c>
      <c r="C699" s="95" t="s">
        <v>323</v>
      </c>
      <c r="D699" s="95" t="s">
        <v>449</v>
      </c>
      <c r="E699" s="95" t="s">
        <v>1164</v>
      </c>
      <c r="F699" s="95"/>
      <c r="G699" s="80">
        <v>6503874</v>
      </c>
      <c r="H699" s="80">
        <v>0</v>
      </c>
      <c r="I699" s="80">
        <v>0</v>
      </c>
    </row>
    <row r="700" spans="1:9" ht="31.5" customHeight="1" x14ac:dyDescent="0.25">
      <c r="A700" s="95" t="s">
        <v>869</v>
      </c>
      <c r="B700" s="95" t="s">
        <v>6</v>
      </c>
      <c r="C700" s="95" t="s">
        <v>323</v>
      </c>
      <c r="D700" s="95" t="s">
        <v>449</v>
      </c>
      <c r="E700" s="95" t="s">
        <v>1164</v>
      </c>
      <c r="F700" s="95" t="s">
        <v>327</v>
      </c>
      <c r="G700" s="80">
        <v>6503874</v>
      </c>
      <c r="H700" s="80">
        <v>0</v>
      </c>
      <c r="I700" s="80">
        <v>0</v>
      </c>
    </row>
    <row r="701" spans="1:9" ht="47.25" x14ac:dyDescent="0.25">
      <c r="A701" s="95" t="s">
        <v>973</v>
      </c>
      <c r="B701" s="95" t="s">
        <v>6</v>
      </c>
      <c r="C701" s="95" t="s">
        <v>323</v>
      </c>
      <c r="D701" s="95" t="s">
        <v>449</v>
      </c>
      <c r="E701" s="95" t="s">
        <v>1165</v>
      </c>
      <c r="F701" s="95"/>
      <c r="G701" s="80">
        <v>2309710</v>
      </c>
      <c r="H701" s="80">
        <v>0</v>
      </c>
      <c r="I701" s="80">
        <v>0</v>
      </c>
    </row>
    <row r="702" spans="1:9" ht="47.25" x14ac:dyDescent="0.25">
      <c r="A702" s="95" t="s">
        <v>869</v>
      </c>
      <c r="B702" s="95" t="s">
        <v>6</v>
      </c>
      <c r="C702" s="95" t="s">
        <v>323</v>
      </c>
      <c r="D702" s="95" t="s">
        <v>449</v>
      </c>
      <c r="E702" s="95" t="s">
        <v>1165</v>
      </c>
      <c r="F702" s="95" t="s">
        <v>327</v>
      </c>
      <c r="G702" s="80">
        <v>2309710</v>
      </c>
      <c r="H702" s="80">
        <v>0</v>
      </c>
      <c r="I702" s="80">
        <v>0</v>
      </c>
    </row>
    <row r="703" spans="1:9" ht="31.5" x14ac:dyDescent="0.25">
      <c r="A703" s="95" t="s">
        <v>1082</v>
      </c>
      <c r="B703" s="95" t="s">
        <v>6</v>
      </c>
      <c r="C703" s="95" t="s">
        <v>323</v>
      </c>
      <c r="D703" s="95" t="s">
        <v>449</v>
      </c>
      <c r="E703" s="95" t="s">
        <v>766</v>
      </c>
      <c r="F703" s="95"/>
      <c r="G703" s="80">
        <v>450000</v>
      </c>
      <c r="H703" s="80">
        <v>300000</v>
      </c>
      <c r="I703" s="80">
        <v>300000</v>
      </c>
    </row>
    <row r="704" spans="1:9" ht="63" x14ac:dyDescent="0.25">
      <c r="A704" s="95" t="s">
        <v>1083</v>
      </c>
      <c r="B704" s="95" t="s">
        <v>6</v>
      </c>
      <c r="C704" s="95" t="s">
        <v>323</v>
      </c>
      <c r="D704" s="95" t="s">
        <v>449</v>
      </c>
      <c r="E704" s="95" t="s">
        <v>768</v>
      </c>
      <c r="F704" s="95"/>
      <c r="G704" s="80">
        <v>450000</v>
      </c>
      <c r="H704" s="80">
        <v>300000</v>
      </c>
      <c r="I704" s="80">
        <v>300000</v>
      </c>
    </row>
    <row r="705" spans="1:9" ht="31.5" x14ac:dyDescent="0.25">
      <c r="A705" s="95" t="s">
        <v>1084</v>
      </c>
      <c r="B705" s="95" t="s">
        <v>6</v>
      </c>
      <c r="C705" s="95" t="s">
        <v>323</v>
      </c>
      <c r="D705" s="95" t="s">
        <v>449</v>
      </c>
      <c r="E705" s="95" t="s">
        <v>770</v>
      </c>
      <c r="F705" s="95"/>
      <c r="G705" s="80">
        <v>450000</v>
      </c>
      <c r="H705" s="80">
        <v>300000</v>
      </c>
      <c r="I705" s="80">
        <v>300000</v>
      </c>
    </row>
    <row r="706" spans="1:9" ht="47.25" x14ac:dyDescent="0.25">
      <c r="A706" s="95" t="s">
        <v>869</v>
      </c>
      <c r="B706" s="95" t="s">
        <v>6</v>
      </c>
      <c r="C706" s="95" t="s">
        <v>323</v>
      </c>
      <c r="D706" s="95" t="s">
        <v>449</v>
      </c>
      <c r="E706" s="95" t="s">
        <v>770</v>
      </c>
      <c r="F706" s="95" t="s">
        <v>327</v>
      </c>
      <c r="G706" s="80">
        <v>450000</v>
      </c>
      <c r="H706" s="80">
        <v>300000</v>
      </c>
      <c r="I706" s="80">
        <v>300000</v>
      </c>
    </row>
    <row r="707" spans="1:9" ht="47.25" x14ac:dyDescent="0.25">
      <c r="A707" s="95" t="s">
        <v>980</v>
      </c>
      <c r="B707" s="95" t="s">
        <v>6</v>
      </c>
      <c r="C707" s="95" t="s">
        <v>323</v>
      </c>
      <c r="D707" s="95" t="s">
        <v>449</v>
      </c>
      <c r="E707" s="95" t="s">
        <v>825</v>
      </c>
      <c r="F707" s="95"/>
      <c r="G707" s="80">
        <v>993301.55</v>
      </c>
      <c r="H707" s="80">
        <v>0</v>
      </c>
      <c r="I707" s="80">
        <v>0</v>
      </c>
    </row>
    <row r="708" spans="1:9" x14ac:dyDescent="0.25">
      <c r="A708" s="95" t="s">
        <v>914</v>
      </c>
      <c r="B708" s="95" t="s">
        <v>6</v>
      </c>
      <c r="C708" s="95" t="s">
        <v>323</v>
      </c>
      <c r="D708" s="95" t="s">
        <v>449</v>
      </c>
      <c r="E708" s="95" t="s">
        <v>827</v>
      </c>
      <c r="F708" s="95"/>
      <c r="G708" s="80">
        <v>993301.55</v>
      </c>
      <c r="H708" s="80">
        <v>0</v>
      </c>
      <c r="I708" s="80">
        <v>0</v>
      </c>
    </row>
    <row r="709" spans="1:9" x14ac:dyDescent="0.25">
      <c r="A709" s="95" t="s">
        <v>915</v>
      </c>
      <c r="B709" s="95" t="s">
        <v>6</v>
      </c>
      <c r="C709" s="95" t="s">
        <v>323</v>
      </c>
      <c r="D709" s="95" t="s">
        <v>449</v>
      </c>
      <c r="E709" s="95" t="s">
        <v>827</v>
      </c>
      <c r="F709" s="95"/>
      <c r="G709" s="80">
        <v>993301.55</v>
      </c>
      <c r="H709" s="80">
        <v>0</v>
      </c>
      <c r="I709" s="80">
        <v>0</v>
      </c>
    </row>
    <row r="710" spans="1:9" ht="110.25" x14ac:dyDescent="0.25">
      <c r="A710" s="95" t="s">
        <v>981</v>
      </c>
      <c r="B710" s="95" t="s">
        <v>6</v>
      </c>
      <c r="C710" s="95" t="s">
        <v>323</v>
      </c>
      <c r="D710" s="95" t="s">
        <v>449</v>
      </c>
      <c r="E710" s="95" t="s">
        <v>830</v>
      </c>
      <c r="F710" s="95"/>
      <c r="G710" s="80">
        <v>993301.55</v>
      </c>
      <c r="H710" s="80">
        <v>0</v>
      </c>
      <c r="I710" s="80">
        <v>0</v>
      </c>
    </row>
    <row r="711" spans="1:9" ht="31.5" x14ac:dyDescent="0.25">
      <c r="A711" s="95" t="s">
        <v>877</v>
      </c>
      <c r="B711" s="95" t="s">
        <v>6</v>
      </c>
      <c r="C711" s="95" t="s">
        <v>323</v>
      </c>
      <c r="D711" s="95" t="s">
        <v>449</v>
      </c>
      <c r="E711" s="95" t="s">
        <v>830</v>
      </c>
      <c r="F711" s="95" t="s">
        <v>387</v>
      </c>
      <c r="G711" s="80">
        <v>600723.94999999995</v>
      </c>
      <c r="H711" s="80">
        <v>0</v>
      </c>
      <c r="I711" s="80">
        <v>0</v>
      </c>
    </row>
    <row r="712" spans="1:9" x14ac:dyDescent="0.25">
      <c r="A712" s="95" t="s">
        <v>921</v>
      </c>
      <c r="B712" s="95" t="s">
        <v>6</v>
      </c>
      <c r="C712" s="95" t="s">
        <v>323</v>
      </c>
      <c r="D712" s="95" t="s">
        <v>449</v>
      </c>
      <c r="E712" s="95" t="s">
        <v>830</v>
      </c>
      <c r="F712" s="95" t="s">
        <v>395</v>
      </c>
      <c r="G712" s="80">
        <v>392577.6</v>
      </c>
      <c r="H712" s="80">
        <v>0</v>
      </c>
      <c r="I712" s="80">
        <v>0</v>
      </c>
    </row>
    <row r="713" spans="1:9" ht="31.5" x14ac:dyDescent="0.25">
      <c r="A713" s="95" t="s">
        <v>922</v>
      </c>
      <c r="B713" s="95" t="s">
        <v>6</v>
      </c>
      <c r="C713" s="95" t="s">
        <v>323</v>
      </c>
      <c r="D713" s="95" t="s">
        <v>449</v>
      </c>
      <c r="E713" s="95" t="s">
        <v>851</v>
      </c>
      <c r="F713" s="95"/>
      <c r="G713" s="80">
        <v>324286.74</v>
      </c>
      <c r="H713" s="80">
        <v>0</v>
      </c>
      <c r="I713" s="80">
        <v>0</v>
      </c>
    </row>
    <row r="714" spans="1:9" x14ac:dyDescent="0.25">
      <c r="A714" s="95" t="s">
        <v>914</v>
      </c>
      <c r="B714" s="95" t="s">
        <v>6</v>
      </c>
      <c r="C714" s="95" t="s">
        <v>323</v>
      </c>
      <c r="D714" s="95" t="s">
        <v>449</v>
      </c>
      <c r="E714" s="95" t="s">
        <v>852</v>
      </c>
      <c r="F714" s="95"/>
      <c r="G714" s="80">
        <v>324286.74</v>
      </c>
      <c r="H714" s="80">
        <v>0</v>
      </c>
      <c r="I714" s="80">
        <v>0</v>
      </c>
    </row>
    <row r="715" spans="1:9" x14ac:dyDescent="0.25">
      <c r="A715" s="95" t="s">
        <v>915</v>
      </c>
      <c r="B715" s="95" t="s">
        <v>6</v>
      </c>
      <c r="C715" s="95" t="s">
        <v>323</v>
      </c>
      <c r="D715" s="95" t="s">
        <v>449</v>
      </c>
      <c r="E715" s="95" t="s">
        <v>852</v>
      </c>
      <c r="F715" s="95"/>
      <c r="G715" s="80">
        <v>324286.74</v>
      </c>
      <c r="H715" s="80">
        <v>0</v>
      </c>
      <c r="I715" s="80">
        <v>0</v>
      </c>
    </row>
    <row r="716" spans="1:9" ht="31.5" x14ac:dyDescent="0.25">
      <c r="A716" s="95" t="s">
        <v>923</v>
      </c>
      <c r="B716" s="95" t="s">
        <v>6</v>
      </c>
      <c r="C716" s="95" t="s">
        <v>323</v>
      </c>
      <c r="D716" s="95" t="s">
        <v>449</v>
      </c>
      <c r="E716" s="95" t="s">
        <v>853</v>
      </c>
      <c r="F716" s="95"/>
      <c r="G716" s="80">
        <v>174090</v>
      </c>
      <c r="H716" s="80">
        <v>0</v>
      </c>
      <c r="I716" s="80">
        <v>0</v>
      </c>
    </row>
    <row r="717" spans="1:9" ht="31.5" x14ac:dyDescent="0.25">
      <c r="A717" s="95" t="s">
        <v>877</v>
      </c>
      <c r="B717" s="95" t="s">
        <v>6</v>
      </c>
      <c r="C717" s="95" t="s">
        <v>323</v>
      </c>
      <c r="D717" s="95" t="s">
        <v>449</v>
      </c>
      <c r="E717" s="95" t="s">
        <v>853</v>
      </c>
      <c r="F717" s="95" t="s">
        <v>387</v>
      </c>
      <c r="G717" s="80">
        <v>174090</v>
      </c>
      <c r="H717" s="80">
        <v>0</v>
      </c>
      <c r="I717" s="80">
        <v>0</v>
      </c>
    </row>
    <row r="718" spans="1:9" ht="31.5" x14ac:dyDescent="0.25">
      <c r="A718" s="95" t="s">
        <v>1508</v>
      </c>
      <c r="B718" s="95" t="s">
        <v>6</v>
      </c>
      <c r="C718" s="95" t="s">
        <v>323</v>
      </c>
      <c r="D718" s="95" t="s">
        <v>449</v>
      </c>
      <c r="E718" s="95" t="s">
        <v>1506</v>
      </c>
      <c r="F718" s="95"/>
      <c r="G718" s="80">
        <v>50196.74</v>
      </c>
      <c r="H718" s="80">
        <v>0</v>
      </c>
      <c r="I718" s="80">
        <v>0</v>
      </c>
    </row>
    <row r="719" spans="1:9" ht="31.5" x14ac:dyDescent="0.25">
      <c r="A719" s="95" t="s">
        <v>877</v>
      </c>
      <c r="B719" s="95" t="s">
        <v>6</v>
      </c>
      <c r="C719" s="95" t="s">
        <v>323</v>
      </c>
      <c r="D719" s="95" t="s">
        <v>449</v>
      </c>
      <c r="E719" s="95" t="s">
        <v>1506</v>
      </c>
      <c r="F719" s="95" t="s">
        <v>387</v>
      </c>
      <c r="G719" s="80">
        <v>50196.74</v>
      </c>
      <c r="H719" s="80">
        <v>0</v>
      </c>
      <c r="I719" s="80">
        <v>0</v>
      </c>
    </row>
    <row r="720" spans="1:9" ht="47.25" x14ac:dyDescent="0.25">
      <c r="A720" s="95" t="s">
        <v>1275</v>
      </c>
      <c r="B720" s="95" t="s">
        <v>6</v>
      </c>
      <c r="C720" s="95" t="s">
        <v>323</v>
      </c>
      <c r="D720" s="95" t="s">
        <v>449</v>
      </c>
      <c r="E720" s="95" t="s">
        <v>1269</v>
      </c>
      <c r="F720" s="95"/>
      <c r="G720" s="80">
        <v>100000</v>
      </c>
      <c r="H720" s="80">
        <v>0</v>
      </c>
      <c r="I720" s="80">
        <v>0</v>
      </c>
    </row>
    <row r="721" spans="1:9" ht="31.5" x14ac:dyDescent="0.25">
      <c r="A721" s="95" t="s">
        <v>877</v>
      </c>
      <c r="B721" s="95" t="s">
        <v>6</v>
      </c>
      <c r="C721" s="95" t="s">
        <v>323</v>
      </c>
      <c r="D721" s="95" t="s">
        <v>449</v>
      </c>
      <c r="E721" s="95" t="s">
        <v>1269</v>
      </c>
      <c r="F721" s="95" t="s">
        <v>387</v>
      </c>
      <c r="G721" s="80">
        <v>100000</v>
      </c>
      <c r="H721" s="80">
        <v>0</v>
      </c>
      <c r="I721" s="80">
        <v>0</v>
      </c>
    </row>
    <row r="722" spans="1:9" x14ac:dyDescent="0.25">
      <c r="A722" s="95" t="s">
        <v>872</v>
      </c>
      <c r="B722" s="95" t="s">
        <v>6</v>
      </c>
      <c r="C722" s="95" t="s">
        <v>422</v>
      </c>
      <c r="D722" s="95"/>
      <c r="E722" s="95"/>
      <c r="F722" s="95"/>
      <c r="G722" s="80">
        <v>200000</v>
      </c>
      <c r="H722" s="80">
        <v>0</v>
      </c>
      <c r="I722" s="80">
        <v>0</v>
      </c>
    </row>
    <row r="723" spans="1:9" x14ac:dyDescent="0.25">
      <c r="A723" s="95" t="s">
        <v>873</v>
      </c>
      <c r="B723" s="95" t="s">
        <v>6</v>
      </c>
      <c r="C723" s="95" t="s">
        <v>422</v>
      </c>
      <c r="D723" s="95" t="s">
        <v>469</v>
      </c>
      <c r="E723" s="95"/>
      <c r="F723" s="95"/>
      <c r="G723" s="80">
        <v>200000</v>
      </c>
      <c r="H723" s="80">
        <v>0</v>
      </c>
      <c r="I723" s="80">
        <v>0</v>
      </c>
    </row>
    <row r="724" spans="1:9" ht="47.25" x14ac:dyDescent="0.25">
      <c r="A724" s="95" t="s">
        <v>1085</v>
      </c>
      <c r="B724" s="95" t="s">
        <v>6</v>
      </c>
      <c r="C724" s="95" t="s">
        <v>422</v>
      </c>
      <c r="D724" s="95" t="s">
        <v>469</v>
      </c>
      <c r="E724" s="95" t="s">
        <v>617</v>
      </c>
      <c r="F724" s="95"/>
      <c r="G724" s="80">
        <v>200000</v>
      </c>
      <c r="H724" s="80">
        <v>0</v>
      </c>
      <c r="I724" s="80">
        <v>0</v>
      </c>
    </row>
    <row r="725" spans="1:9" ht="47.25" x14ac:dyDescent="0.25">
      <c r="A725" s="95" t="s">
        <v>1086</v>
      </c>
      <c r="B725" s="95" t="s">
        <v>6</v>
      </c>
      <c r="C725" s="95" t="s">
        <v>422</v>
      </c>
      <c r="D725" s="95" t="s">
        <v>469</v>
      </c>
      <c r="E725" s="95" t="s">
        <v>617</v>
      </c>
      <c r="F725" s="95"/>
      <c r="G725" s="80">
        <v>200000</v>
      </c>
      <c r="H725" s="80">
        <v>0</v>
      </c>
      <c r="I725" s="80">
        <v>0</v>
      </c>
    </row>
    <row r="726" spans="1:9" ht="47.25" x14ac:dyDescent="0.25">
      <c r="A726" s="95" t="s">
        <v>1087</v>
      </c>
      <c r="B726" s="95" t="s">
        <v>6</v>
      </c>
      <c r="C726" s="95" t="s">
        <v>422</v>
      </c>
      <c r="D726" s="95" t="s">
        <v>469</v>
      </c>
      <c r="E726" s="95" t="s">
        <v>620</v>
      </c>
      <c r="F726" s="95"/>
      <c r="G726" s="80">
        <v>200000</v>
      </c>
      <c r="H726" s="80">
        <v>0</v>
      </c>
      <c r="I726" s="80">
        <v>0</v>
      </c>
    </row>
    <row r="727" spans="1:9" ht="31.5" x14ac:dyDescent="0.25">
      <c r="A727" s="95" t="s">
        <v>1088</v>
      </c>
      <c r="B727" s="95" t="s">
        <v>6</v>
      </c>
      <c r="C727" s="95" t="s">
        <v>422</v>
      </c>
      <c r="D727" s="95" t="s">
        <v>469</v>
      </c>
      <c r="E727" s="95" t="s">
        <v>622</v>
      </c>
      <c r="F727" s="95"/>
      <c r="G727" s="80">
        <v>200000</v>
      </c>
      <c r="H727" s="80">
        <v>0</v>
      </c>
      <c r="I727" s="80">
        <v>0</v>
      </c>
    </row>
    <row r="728" spans="1:9" x14ac:dyDescent="0.25">
      <c r="A728" s="95" t="s">
        <v>921</v>
      </c>
      <c r="B728" s="95" t="s">
        <v>6</v>
      </c>
      <c r="C728" s="95" t="s">
        <v>422</v>
      </c>
      <c r="D728" s="95" t="s">
        <v>469</v>
      </c>
      <c r="E728" s="95" t="s">
        <v>622</v>
      </c>
      <c r="F728" s="95" t="s">
        <v>395</v>
      </c>
      <c r="G728" s="80">
        <v>200000</v>
      </c>
      <c r="H728" s="80">
        <v>0</v>
      </c>
      <c r="I728" s="80">
        <v>0</v>
      </c>
    </row>
    <row r="729" spans="1:9" x14ac:dyDescent="0.25">
      <c r="A729" s="95" t="s">
        <v>878</v>
      </c>
      <c r="B729" s="95" t="s">
        <v>6</v>
      </c>
      <c r="C729" s="95" t="s">
        <v>514</v>
      </c>
      <c r="D729" s="95"/>
      <c r="E729" s="95"/>
      <c r="F729" s="95"/>
      <c r="G729" s="80">
        <v>205349898.24000001</v>
      </c>
      <c r="H729" s="80">
        <v>622000</v>
      </c>
      <c r="I729" s="80">
        <v>622000</v>
      </c>
    </row>
    <row r="730" spans="1:9" x14ac:dyDescent="0.25">
      <c r="A730" s="95" t="s">
        <v>1013</v>
      </c>
      <c r="B730" s="95" t="s">
        <v>6</v>
      </c>
      <c r="C730" s="95" t="s">
        <v>514</v>
      </c>
      <c r="D730" s="95" t="s">
        <v>323</v>
      </c>
      <c r="E730" s="95"/>
      <c r="F730" s="95"/>
      <c r="G730" s="80">
        <v>177703072.99000001</v>
      </c>
      <c r="H730" s="80">
        <v>622000</v>
      </c>
      <c r="I730" s="80">
        <v>622000</v>
      </c>
    </row>
    <row r="731" spans="1:9" ht="63" x14ac:dyDescent="0.25">
      <c r="A731" s="95" t="s">
        <v>1014</v>
      </c>
      <c r="B731" s="95" t="s">
        <v>6</v>
      </c>
      <c r="C731" s="95" t="s">
        <v>514</v>
      </c>
      <c r="D731" s="95" t="s">
        <v>323</v>
      </c>
      <c r="E731" s="95" t="s">
        <v>555</v>
      </c>
      <c r="F731" s="95"/>
      <c r="G731" s="80">
        <v>177703072.99000001</v>
      </c>
      <c r="H731" s="80">
        <v>622000</v>
      </c>
      <c r="I731" s="80">
        <v>622000</v>
      </c>
    </row>
    <row r="732" spans="1:9" x14ac:dyDescent="0.25">
      <c r="A732" s="95" t="s">
        <v>1015</v>
      </c>
      <c r="B732" s="95" t="s">
        <v>6</v>
      </c>
      <c r="C732" s="95" t="s">
        <v>514</v>
      </c>
      <c r="D732" s="95" t="s">
        <v>323</v>
      </c>
      <c r="E732" s="95" t="s">
        <v>557</v>
      </c>
      <c r="F732" s="95"/>
      <c r="G732" s="80">
        <v>5699936.4699999997</v>
      </c>
      <c r="H732" s="80">
        <v>622000</v>
      </c>
      <c r="I732" s="80">
        <v>622000</v>
      </c>
    </row>
    <row r="733" spans="1:9" ht="126" x14ac:dyDescent="0.25">
      <c r="A733" s="95" t="s">
        <v>1016</v>
      </c>
      <c r="B733" s="95" t="s">
        <v>6</v>
      </c>
      <c r="C733" s="95" t="s">
        <v>514</v>
      </c>
      <c r="D733" s="95" t="s">
        <v>323</v>
      </c>
      <c r="E733" s="95" t="s">
        <v>559</v>
      </c>
      <c r="F733" s="95"/>
      <c r="G733" s="80">
        <v>5699936.4699999997</v>
      </c>
      <c r="H733" s="80">
        <v>622000</v>
      </c>
      <c r="I733" s="80">
        <v>622000</v>
      </c>
    </row>
    <row r="734" spans="1:9" x14ac:dyDescent="0.25">
      <c r="A734" s="95" t="s">
        <v>1089</v>
      </c>
      <c r="B734" s="95" t="s">
        <v>6</v>
      </c>
      <c r="C734" s="95" t="s">
        <v>514</v>
      </c>
      <c r="D734" s="95" t="s">
        <v>323</v>
      </c>
      <c r="E734" s="95" t="s">
        <v>564</v>
      </c>
      <c r="F734" s="95"/>
      <c r="G734" s="80">
        <v>15000</v>
      </c>
      <c r="H734" s="80">
        <v>15000</v>
      </c>
      <c r="I734" s="80">
        <v>15000</v>
      </c>
    </row>
    <row r="735" spans="1:9" ht="31.5" x14ac:dyDescent="0.25">
      <c r="A735" s="95" t="s">
        <v>877</v>
      </c>
      <c r="B735" s="95" t="s">
        <v>6</v>
      </c>
      <c r="C735" s="95" t="s">
        <v>514</v>
      </c>
      <c r="D735" s="95" t="s">
        <v>323</v>
      </c>
      <c r="E735" s="95" t="s">
        <v>564</v>
      </c>
      <c r="F735" s="95" t="s">
        <v>387</v>
      </c>
      <c r="G735" s="80">
        <v>15000</v>
      </c>
      <c r="H735" s="80">
        <v>15000</v>
      </c>
      <c r="I735" s="80">
        <v>15000</v>
      </c>
    </row>
    <row r="736" spans="1:9" ht="47.25" x14ac:dyDescent="0.25">
      <c r="A736" s="95" t="s">
        <v>1090</v>
      </c>
      <c r="B736" s="95" t="s">
        <v>6</v>
      </c>
      <c r="C736" s="95" t="s">
        <v>514</v>
      </c>
      <c r="D736" s="95" t="s">
        <v>323</v>
      </c>
      <c r="E736" s="95" t="s">
        <v>566</v>
      </c>
      <c r="F736" s="95"/>
      <c r="G736" s="80">
        <v>40000</v>
      </c>
      <c r="H736" s="80">
        <v>10000</v>
      </c>
      <c r="I736" s="80">
        <v>10000</v>
      </c>
    </row>
    <row r="737" spans="1:9" ht="31.5" x14ac:dyDescent="0.25">
      <c r="A737" s="95" t="s">
        <v>877</v>
      </c>
      <c r="B737" s="95" t="s">
        <v>6</v>
      </c>
      <c r="C737" s="95" t="s">
        <v>514</v>
      </c>
      <c r="D737" s="95" t="s">
        <v>323</v>
      </c>
      <c r="E737" s="95" t="s">
        <v>566</v>
      </c>
      <c r="F737" s="95" t="s">
        <v>387</v>
      </c>
      <c r="G737" s="80">
        <v>40000</v>
      </c>
      <c r="H737" s="80">
        <v>10000</v>
      </c>
      <c r="I737" s="80">
        <v>10000</v>
      </c>
    </row>
    <row r="738" spans="1:9" ht="31.5" x14ac:dyDescent="0.25">
      <c r="A738" s="95" t="s">
        <v>1091</v>
      </c>
      <c r="B738" s="95" t="s">
        <v>6</v>
      </c>
      <c r="C738" s="95" t="s">
        <v>514</v>
      </c>
      <c r="D738" s="95" t="s">
        <v>323</v>
      </c>
      <c r="E738" s="95" t="s">
        <v>568</v>
      </c>
      <c r="F738" s="95"/>
      <c r="G738" s="80">
        <v>4514347.87</v>
      </c>
      <c r="H738" s="80">
        <v>0</v>
      </c>
      <c r="I738" s="80">
        <v>0</v>
      </c>
    </row>
    <row r="739" spans="1:9" ht="31.5" x14ac:dyDescent="0.25">
      <c r="A739" s="95" t="s">
        <v>877</v>
      </c>
      <c r="B739" s="95" t="s">
        <v>6</v>
      </c>
      <c r="C739" s="95" t="s">
        <v>514</v>
      </c>
      <c r="D739" s="95" t="s">
        <v>323</v>
      </c>
      <c r="E739" s="95" t="s">
        <v>568</v>
      </c>
      <c r="F739" s="95" t="s">
        <v>387</v>
      </c>
      <c r="G739" s="80">
        <v>4514347.87</v>
      </c>
      <c r="H739" s="80">
        <v>0</v>
      </c>
      <c r="I739" s="80">
        <v>0</v>
      </c>
    </row>
    <row r="740" spans="1:9" ht="47.25" x14ac:dyDescent="0.25">
      <c r="A740" s="95" t="s">
        <v>1092</v>
      </c>
      <c r="B740" s="95" t="s">
        <v>6</v>
      </c>
      <c r="C740" s="95" t="s">
        <v>514</v>
      </c>
      <c r="D740" s="95" t="s">
        <v>323</v>
      </c>
      <c r="E740" s="95" t="s">
        <v>572</v>
      </c>
      <c r="F740" s="95"/>
      <c r="G740" s="80">
        <v>1105588.6000000001</v>
      </c>
      <c r="H740" s="80">
        <v>572000</v>
      </c>
      <c r="I740" s="80">
        <v>572000</v>
      </c>
    </row>
    <row r="741" spans="1:9" ht="31.5" x14ac:dyDescent="0.25">
      <c r="A741" s="95" t="s">
        <v>877</v>
      </c>
      <c r="B741" s="95" t="s">
        <v>6</v>
      </c>
      <c r="C741" s="95" t="s">
        <v>514</v>
      </c>
      <c r="D741" s="95" t="s">
        <v>323</v>
      </c>
      <c r="E741" s="95" t="s">
        <v>572</v>
      </c>
      <c r="F741" s="95" t="s">
        <v>387</v>
      </c>
      <c r="G741" s="80">
        <v>1105588.6000000001</v>
      </c>
      <c r="H741" s="80">
        <v>572000</v>
      </c>
      <c r="I741" s="80">
        <v>572000</v>
      </c>
    </row>
    <row r="742" spans="1:9" ht="63" x14ac:dyDescent="0.25">
      <c r="A742" s="95" t="s">
        <v>1093</v>
      </c>
      <c r="B742" s="95" t="s">
        <v>6</v>
      </c>
      <c r="C742" s="95" t="s">
        <v>514</v>
      </c>
      <c r="D742" s="95" t="s">
        <v>323</v>
      </c>
      <c r="E742" s="95" t="s">
        <v>574</v>
      </c>
      <c r="F742" s="95"/>
      <c r="G742" s="80">
        <v>25000</v>
      </c>
      <c r="H742" s="80">
        <v>25000</v>
      </c>
      <c r="I742" s="80">
        <v>25000</v>
      </c>
    </row>
    <row r="743" spans="1:9" ht="31.5" x14ac:dyDescent="0.25">
      <c r="A743" s="95" t="s">
        <v>877</v>
      </c>
      <c r="B743" s="95" t="s">
        <v>6</v>
      </c>
      <c r="C743" s="95" t="s">
        <v>514</v>
      </c>
      <c r="D743" s="95" t="s">
        <v>323</v>
      </c>
      <c r="E743" s="95" t="s">
        <v>574</v>
      </c>
      <c r="F743" s="95" t="s">
        <v>387</v>
      </c>
      <c r="G743" s="80">
        <v>25000</v>
      </c>
      <c r="H743" s="80">
        <v>25000</v>
      </c>
      <c r="I743" s="80">
        <v>25000</v>
      </c>
    </row>
    <row r="744" spans="1:9" ht="31.5" x14ac:dyDescent="0.25">
      <c r="A744" s="95" t="s">
        <v>1094</v>
      </c>
      <c r="B744" s="95" t="s">
        <v>6</v>
      </c>
      <c r="C744" s="95" t="s">
        <v>514</v>
      </c>
      <c r="D744" s="95" t="s">
        <v>323</v>
      </c>
      <c r="E744" s="95" t="s">
        <v>591</v>
      </c>
      <c r="F744" s="95"/>
      <c r="G744" s="80">
        <v>172003136.52000001</v>
      </c>
      <c r="H744" s="80">
        <v>0</v>
      </c>
      <c r="I744" s="80">
        <v>0</v>
      </c>
    </row>
    <row r="745" spans="1:9" ht="31.5" x14ac:dyDescent="0.25">
      <c r="A745" s="95" t="s">
        <v>1372</v>
      </c>
      <c r="B745" s="95" t="s">
        <v>6</v>
      </c>
      <c r="C745" s="95" t="s">
        <v>514</v>
      </c>
      <c r="D745" s="95" t="s">
        <v>323</v>
      </c>
      <c r="E745" s="95" t="s">
        <v>1354</v>
      </c>
      <c r="F745" s="95"/>
      <c r="G745" s="80">
        <v>390000</v>
      </c>
      <c r="H745" s="80">
        <v>0</v>
      </c>
      <c r="I745" s="80">
        <v>0</v>
      </c>
    </row>
    <row r="746" spans="1:9" ht="31.5" x14ac:dyDescent="0.25">
      <c r="A746" s="95" t="s">
        <v>1373</v>
      </c>
      <c r="B746" s="95" t="s">
        <v>6</v>
      </c>
      <c r="C746" s="95" t="s">
        <v>514</v>
      </c>
      <c r="D746" s="95" t="s">
        <v>323</v>
      </c>
      <c r="E746" s="95" t="s">
        <v>1356</v>
      </c>
      <c r="F746" s="95"/>
      <c r="G746" s="80">
        <v>390000</v>
      </c>
      <c r="H746" s="80">
        <v>0</v>
      </c>
      <c r="I746" s="80">
        <v>0</v>
      </c>
    </row>
    <row r="747" spans="1:9" ht="31.5" x14ac:dyDescent="0.25">
      <c r="A747" s="95" t="s">
        <v>877</v>
      </c>
      <c r="B747" s="95" t="s">
        <v>6</v>
      </c>
      <c r="C747" s="95" t="s">
        <v>514</v>
      </c>
      <c r="D747" s="95" t="s">
        <v>323</v>
      </c>
      <c r="E747" s="95" t="s">
        <v>1356</v>
      </c>
      <c r="F747" s="95" t="s">
        <v>387</v>
      </c>
      <c r="G747" s="80">
        <v>390000</v>
      </c>
      <c r="H747" s="80">
        <v>0</v>
      </c>
      <c r="I747" s="80">
        <v>0</v>
      </c>
    </row>
    <row r="748" spans="1:9" ht="47.25" x14ac:dyDescent="0.25">
      <c r="A748" s="95" t="s">
        <v>1095</v>
      </c>
      <c r="B748" s="95" t="s">
        <v>6</v>
      </c>
      <c r="C748" s="95" t="s">
        <v>514</v>
      </c>
      <c r="D748" s="95" t="s">
        <v>323</v>
      </c>
      <c r="E748" s="95" t="s">
        <v>593</v>
      </c>
      <c r="F748" s="95"/>
      <c r="G748" s="80">
        <v>171613136.52000001</v>
      </c>
      <c r="H748" s="80">
        <v>0</v>
      </c>
      <c r="I748" s="80">
        <v>0</v>
      </c>
    </row>
    <row r="749" spans="1:9" ht="110.25" x14ac:dyDescent="0.25">
      <c r="A749" s="95" t="s">
        <v>1096</v>
      </c>
      <c r="B749" s="95" t="s">
        <v>6</v>
      </c>
      <c r="C749" s="95" t="s">
        <v>514</v>
      </c>
      <c r="D749" s="95" t="s">
        <v>323</v>
      </c>
      <c r="E749" s="95" t="s">
        <v>595</v>
      </c>
      <c r="F749" s="95"/>
      <c r="G749" s="80">
        <v>168198035</v>
      </c>
      <c r="H749" s="80">
        <v>0</v>
      </c>
      <c r="I749" s="80">
        <v>0</v>
      </c>
    </row>
    <row r="750" spans="1:9" ht="31.5" x14ac:dyDescent="0.25">
      <c r="A750" s="95" t="s">
        <v>1012</v>
      </c>
      <c r="B750" s="95" t="s">
        <v>6</v>
      </c>
      <c r="C750" s="95" t="s">
        <v>514</v>
      </c>
      <c r="D750" s="95" t="s">
        <v>323</v>
      </c>
      <c r="E750" s="95" t="s">
        <v>595</v>
      </c>
      <c r="F750" s="95" t="s">
        <v>473</v>
      </c>
      <c r="G750" s="80">
        <v>168198035</v>
      </c>
      <c r="H750" s="80">
        <v>0</v>
      </c>
      <c r="I750" s="80">
        <v>0</v>
      </c>
    </row>
    <row r="751" spans="1:9" ht="78.75" x14ac:dyDescent="0.25">
      <c r="A751" s="95" t="s">
        <v>1097</v>
      </c>
      <c r="B751" s="95" t="s">
        <v>6</v>
      </c>
      <c r="C751" s="95" t="s">
        <v>514</v>
      </c>
      <c r="D751" s="95" t="s">
        <v>323</v>
      </c>
      <c r="E751" s="95" t="s">
        <v>597</v>
      </c>
      <c r="F751" s="95"/>
      <c r="G751" s="80">
        <v>1698970</v>
      </c>
      <c r="H751" s="80">
        <v>0</v>
      </c>
      <c r="I751" s="80">
        <v>0</v>
      </c>
    </row>
    <row r="752" spans="1:9" ht="31.5" x14ac:dyDescent="0.25">
      <c r="A752" s="95" t="s">
        <v>1012</v>
      </c>
      <c r="B752" s="95" t="s">
        <v>6</v>
      </c>
      <c r="C752" s="95" t="s">
        <v>514</v>
      </c>
      <c r="D752" s="95" t="s">
        <v>323</v>
      </c>
      <c r="E752" s="95" t="s">
        <v>597</v>
      </c>
      <c r="F752" s="95" t="s">
        <v>473</v>
      </c>
      <c r="G752" s="80">
        <v>1698970</v>
      </c>
      <c r="H752" s="80">
        <v>0</v>
      </c>
      <c r="I752" s="80">
        <v>0</v>
      </c>
    </row>
    <row r="753" spans="1:9" ht="78.75" x14ac:dyDescent="0.25">
      <c r="A753" s="95" t="s">
        <v>1098</v>
      </c>
      <c r="B753" s="95" t="s">
        <v>6</v>
      </c>
      <c r="C753" s="95" t="s">
        <v>514</v>
      </c>
      <c r="D753" s="95" t="s">
        <v>323</v>
      </c>
      <c r="E753" s="95" t="s">
        <v>599</v>
      </c>
      <c r="F753" s="95"/>
      <c r="G753" s="80">
        <v>1716131.52</v>
      </c>
      <c r="H753" s="80">
        <v>0</v>
      </c>
      <c r="I753" s="80">
        <v>0</v>
      </c>
    </row>
    <row r="754" spans="1:9" ht="31.5" x14ac:dyDescent="0.25">
      <c r="A754" s="95" t="s">
        <v>1012</v>
      </c>
      <c r="B754" s="95" t="s">
        <v>6</v>
      </c>
      <c r="C754" s="95" t="s">
        <v>514</v>
      </c>
      <c r="D754" s="95" t="s">
        <v>323</v>
      </c>
      <c r="E754" s="95" t="s">
        <v>599</v>
      </c>
      <c r="F754" s="95" t="s">
        <v>473</v>
      </c>
      <c r="G754" s="80">
        <v>1716131.52</v>
      </c>
      <c r="H754" s="80">
        <v>0</v>
      </c>
      <c r="I754" s="80">
        <v>0</v>
      </c>
    </row>
    <row r="755" spans="1:9" x14ac:dyDescent="0.25">
      <c r="A755" s="95" t="s">
        <v>1470</v>
      </c>
      <c r="B755" s="95" t="s">
        <v>6</v>
      </c>
      <c r="C755" s="95" t="s">
        <v>514</v>
      </c>
      <c r="D755" s="95" t="s">
        <v>343</v>
      </c>
      <c r="E755" s="95"/>
      <c r="F755" s="95"/>
      <c r="G755" s="80">
        <v>12102230.68</v>
      </c>
      <c r="H755" s="80">
        <v>0</v>
      </c>
      <c r="I755" s="80">
        <v>0</v>
      </c>
    </row>
    <row r="756" spans="1:9" ht="63" x14ac:dyDescent="0.25">
      <c r="A756" s="95" t="s">
        <v>1014</v>
      </c>
      <c r="B756" s="95" t="s">
        <v>6</v>
      </c>
      <c r="C756" s="95" t="s">
        <v>514</v>
      </c>
      <c r="D756" s="95" t="s">
        <v>343</v>
      </c>
      <c r="E756" s="95" t="s">
        <v>555</v>
      </c>
      <c r="F756" s="95"/>
      <c r="G756" s="80">
        <v>12102230.68</v>
      </c>
      <c r="H756" s="80">
        <v>0</v>
      </c>
      <c r="I756" s="80">
        <v>0</v>
      </c>
    </row>
    <row r="757" spans="1:9" x14ac:dyDescent="0.25">
      <c r="A757" s="95" t="s">
        <v>1018</v>
      </c>
      <c r="B757" s="95" t="s">
        <v>6</v>
      </c>
      <c r="C757" s="95" t="s">
        <v>514</v>
      </c>
      <c r="D757" s="95" t="s">
        <v>343</v>
      </c>
      <c r="E757" s="95" t="s">
        <v>582</v>
      </c>
      <c r="F757" s="95"/>
      <c r="G757" s="80">
        <v>12102230.68</v>
      </c>
      <c r="H757" s="80">
        <v>0</v>
      </c>
      <c r="I757" s="80">
        <v>0</v>
      </c>
    </row>
    <row r="758" spans="1:9" ht="31.5" x14ac:dyDescent="0.25">
      <c r="A758" s="95" t="s">
        <v>1019</v>
      </c>
      <c r="B758" s="95" t="s">
        <v>6</v>
      </c>
      <c r="C758" s="95" t="s">
        <v>514</v>
      </c>
      <c r="D758" s="95" t="s">
        <v>343</v>
      </c>
      <c r="E758" s="95" t="s">
        <v>584</v>
      </c>
      <c r="F758" s="95"/>
      <c r="G758" s="80">
        <v>12102230.68</v>
      </c>
      <c r="H758" s="80">
        <v>0</v>
      </c>
      <c r="I758" s="80">
        <v>0</v>
      </c>
    </row>
    <row r="759" spans="1:9" ht="31.5" x14ac:dyDescent="0.25">
      <c r="A759" s="95" t="s">
        <v>1471</v>
      </c>
      <c r="B759" s="95" t="s">
        <v>6</v>
      </c>
      <c r="C759" s="95" t="s">
        <v>514</v>
      </c>
      <c r="D759" s="95" t="s">
        <v>343</v>
      </c>
      <c r="E759" s="95" t="s">
        <v>1461</v>
      </c>
      <c r="F759" s="95"/>
      <c r="G759" s="80">
        <v>12102230.68</v>
      </c>
      <c r="H759" s="80">
        <v>0</v>
      </c>
      <c r="I759" s="80">
        <v>0</v>
      </c>
    </row>
    <row r="760" spans="1:9" ht="31.5" x14ac:dyDescent="0.25">
      <c r="A760" s="95" t="s">
        <v>877</v>
      </c>
      <c r="B760" s="95" t="s">
        <v>6</v>
      </c>
      <c r="C760" s="95" t="s">
        <v>514</v>
      </c>
      <c r="D760" s="95" t="s">
        <v>343</v>
      </c>
      <c r="E760" s="95" t="s">
        <v>1461</v>
      </c>
      <c r="F760" s="95" t="s">
        <v>387</v>
      </c>
      <c r="G760" s="80">
        <v>12102230.68</v>
      </c>
      <c r="H760" s="80">
        <v>0</v>
      </c>
      <c r="I760" s="80">
        <v>0</v>
      </c>
    </row>
    <row r="761" spans="1:9" x14ac:dyDescent="0.25">
      <c r="A761" s="95" t="s">
        <v>879</v>
      </c>
      <c r="B761" s="95" t="s">
        <v>6</v>
      </c>
      <c r="C761" s="95" t="s">
        <v>514</v>
      </c>
      <c r="D761" s="95" t="s">
        <v>358</v>
      </c>
      <c r="E761" s="95"/>
      <c r="F761" s="95"/>
      <c r="G761" s="80">
        <v>15498706.57</v>
      </c>
      <c r="H761" s="80">
        <v>0</v>
      </c>
      <c r="I761" s="80">
        <v>0</v>
      </c>
    </row>
    <row r="762" spans="1:9" ht="63" x14ac:dyDescent="0.25">
      <c r="A762" s="95" t="s">
        <v>1014</v>
      </c>
      <c r="B762" s="95" t="s">
        <v>6</v>
      </c>
      <c r="C762" s="95" t="s">
        <v>514</v>
      </c>
      <c r="D762" s="95" t="s">
        <v>358</v>
      </c>
      <c r="E762" s="95" t="s">
        <v>555</v>
      </c>
      <c r="F762" s="95"/>
      <c r="G762" s="80">
        <v>15498706.57</v>
      </c>
      <c r="H762" s="80">
        <v>0</v>
      </c>
      <c r="I762" s="80">
        <v>0</v>
      </c>
    </row>
    <row r="763" spans="1:9" x14ac:dyDescent="0.25">
      <c r="A763" s="95" t="s">
        <v>1015</v>
      </c>
      <c r="B763" s="95" t="s">
        <v>6</v>
      </c>
      <c r="C763" s="95" t="s">
        <v>514</v>
      </c>
      <c r="D763" s="95" t="s">
        <v>358</v>
      </c>
      <c r="E763" s="95" t="s">
        <v>557</v>
      </c>
      <c r="F763" s="95"/>
      <c r="G763" s="80">
        <v>15498706.57</v>
      </c>
      <c r="H763" s="80">
        <v>0</v>
      </c>
      <c r="I763" s="80">
        <v>0</v>
      </c>
    </row>
    <row r="764" spans="1:9" ht="126" x14ac:dyDescent="0.25">
      <c r="A764" s="95" t="s">
        <v>1016</v>
      </c>
      <c r="B764" s="95" t="s">
        <v>6</v>
      </c>
      <c r="C764" s="95" t="s">
        <v>514</v>
      </c>
      <c r="D764" s="95" t="s">
        <v>358</v>
      </c>
      <c r="E764" s="95" t="s">
        <v>559</v>
      </c>
      <c r="F764" s="95"/>
      <c r="G764" s="80">
        <v>15498706.57</v>
      </c>
      <c r="H764" s="80">
        <v>0</v>
      </c>
      <c r="I764" s="80">
        <v>0</v>
      </c>
    </row>
    <row r="765" spans="1:9" ht="47.25" x14ac:dyDescent="0.25">
      <c r="A765" s="95" t="s">
        <v>1099</v>
      </c>
      <c r="B765" s="95" t="s">
        <v>6</v>
      </c>
      <c r="C765" s="95" t="s">
        <v>514</v>
      </c>
      <c r="D765" s="95" t="s">
        <v>358</v>
      </c>
      <c r="E765" s="95" t="s">
        <v>577</v>
      </c>
      <c r="F765" s="95"/>
      <c r="G765" s="80">
        <v>15498706.57</v>
      </c>
      <c r="H765" s="80">
        <v>0</v>
      </c>
      <c r="I765" s="80">
        <v>0</v>
      </c>
    </row>
    <row r="766" spans="1:9" x14ac:dyDescent="0.25">
      <c r="A766" s="95" t="s">
        <v>921</v>
      </c>
      <c r="B766" s="95" t="s">
        <v>6</v>
      </c>
      <c r="C766" s="95" t="s">
        <v>514</v>
      </c>
      <c r="D766" s="95" t="s">
        <v>358</v>
      </c>
      <c r="E766" s="95" t="s">
        <v>577</v>
      </c>
      <c r="F766" s="95" t="s">
        <v>395</v>
      </c>
      <c r="G766" s="80">
        <v>15498706.57</v>
      </c>
      <c r="H766" s="80">
        <v>0</v>
      </c>
      <c r="I766" s="80">
        <v>0</v>
      </c>
    </row>
    <row r="767" spans="1:9" ht="31.5" x14ac:dyDescent="0.25">
      <c r="A767" s="95" t="s">
        <v>1100</v>
      </c>
      <c r="B767" s="95" t="s">
        <v>6</v>
      </c>
      <c r="C767" s="95" t="s">
        <v>514</v>
      </c>
      <c r="D767" s="95" t="s">
        <v>514</v>
      </c>
      <c r="E767" s="95"/>
      <c r="F767" s="95"/>
      <c r="G767" s="80">
        <v>45888</v>
      </c>
      <c r="H767" s="80">
        <v>0</v>
      </c>
      <c r="I767" s="80">
        <v>0</v>
      </c>
    </row>
    <row r="768" spans="1:9" ht="31.5" x14ac:dyDescent="0.25">
      <c r="A768" s="95" t="s">
        <v>999</v>
      </c>
      <c r="B768" s="95" t="s">
        <v>6</v>
      </c>
      <c r="C768" s="95" t="s">
        <v>514</v>
      </c>
      <c r="D768" s="95" t="s">
        <v>514</v>
      </c>
      <c r="E768" s="95" t="s">
        <v>668</v>
      </c>
      <c r="F768" s="95"/>
      <c r="G768" s="80">
        <v>45888</v>
      </c>
      <c r="H768" s="80">
        <v>0</v>
      </c>
      <c r="I768" s="80">
        <v>0</v>
      </c>
    </row>
    <row r="769" spans="1:9" ht="31.5" x14ac:dyDescent="0.25">
      <c r="A769" s="95" t="s">
        <v>1021</v>
      </c>
      <c r="B769" s="95" t="s">
        <v>6</v>
      </c>
      <c r="C769" s="95" t="s">
        <v>514</v>
      </c>
      <c r="D769" s="95" t="s">
        <v>514</v>
      </c>
      <c r="E769" s="95" t="s">
        <v>670</v>
      </c>
      <c r="F769" s="95"/>
      <c r="G769" s="80">
        <v>45888</v>
      </c>
      <c r="H769" s="80">
        <v>0</v>
      </c>
      <c r="I769" s="80">
        <v>0</v>
      </c>
    </row>
    <row r="770" spans="1:9" ht="63" x14ac:dyDescent="0.25">
      <c r="A770" s="95" t="s">
        <v>1029</v>
      </c>
      <c r="B770" s="95" t="s">
        <v>6</v>
      </c>
      <c r="C770" s="95" t="s">
        <v>514</v>
      </c>
      <c r="D770" s="95" t="s">
        <v>514</v>
      </c>
      <c r="E770" s="95" t="s">
        <v>687</v>
      </c>
      <c r="F770" s="95"/>
      <c r="G770" s="80">
        <v>45888</v>
      </c>
      <c r="H770" s="80">
        <v>0</v>
      </c>
      <c r="I770" s="80">
        <v>0</v>
      </c>
    </row>
    <row r="771" spans="1:9" ht="94.5" x14ac:dyDescent="0.25">
      <c r="A771" s="95" t="s">
        <v>1101</v>
      </c>
      <c r="B771" s="95" t="s">
        <v>6</v>
      </c>
      <c r="C771" s="95" t="s">
        <v>514</v>
      </c>
      <c r="D771" s="95" t="s">
        <v>514</v>
      </c>
      <c r="E771" s="95" t="s">
        <v>693</v>
      </c>
      <c r="F771" s="95"/>
      <c r="G771" s="80">
        <v>45888</v>
      </c>
      <c r="H771" s="80">
        <v>0</v>
      </c>
      <c r="I771" s="80">
        <v>0</v>
      </c>
    </row>
    <row r="772" spans="1:9" x14ac:dyDescent="0.25">
      <c r="A772" s="95" t="s">
        <v>921</v>
      </c>
      <c r="B772" s="95" t="s">
        <v>6</v>
      </c>
      <c r="C772" s="95" t="s">
        <v>514</v>
      </c>
      <c r="D772" s="95" t="s">
        <v>514</v>
      </c>
      <c r="E772" s="95" t="s">
        <v>693</v>
      </c>
      <c r="F772" s="95" t="s">
        <v>395</v>
      </c>
      <c r="G772" s="80">
        <v>45888</v>
      </c>
      <c r="H772" s="80">
        <v>0</v>
      </c>
      <c r="I772" s="80">
        <v>0</v>
      </c>
    </row>
    <row r="773" spans="1:9" x14ac:dyDescent="0.25">
      <c r="A773" s="95" t="s">
        <v>884</v>
      </c>
      <c r="B773" s="95" t="s">
        <v>6</v>
      </c>
      <c r="C773" s="95" t="s">
        <v>322</v>
      </c>
      <c r="D773" s="95"/>
      <c r="E773" s="95"/>
      <c r="F773" s="95"/>
      <c r="G773" s="80">
        <v>10190750.83</v>
      </c>
      <c r="H773" s="80">
        <v>6357274.4900000002</v>
      </c>
      <c r="I773" s="80">
        <v>5931467.0499999998</v>
      </c>
    </row>
    <row r="774" spans="1:9" x14ac:dyDescent="0.25">
      <c r="A774" s="95" t="s">
        <v>950</v>
      </c>
      <c r="B774" s="95" t="s">
        <v>6</v>
      </c>
      <c r="C774" s="95" t="s">
        <v>322</v>
      </c>
      <c r="D774" s="95" t="s">
        <v>322</v>
      </c>
      <c r="E774" s="95"/>
      <c r="F774" s="95"/>
      <c r="G774" s="80">
        <v>10190750.83</v>
      </c>
      <c r="H774" s="80">
        <v>6357274.4900000002</v>
      </c>
      <c r="I774" s="80">
        <v>5931467.0499999998</v>
      </c>
    </row>
    <row r="775" spans="1:9" ht="47.25" x14ac:dyDescent="0.25">
      <c r="A775" s="95" t="s">
        <v>907</v>
      </c>
      <c r="B775" s="95" t="s">
        <v>6</v>
      </c>
      <c r="C775" s="95" t="s">
        <v>322</v>
      </c>
      <c r="D775" s="95" t="s">
        <v>322</v>
      </c>
      <c r="E775" s="95" t="s">
        <v>517</v>
      </c>
      <c r="F775" s="95"/>
      <c r="G775" s="80">
        <v>10190750.83</v>
      </c>
      <c r="H775" s="80">
        <v>6357274.4900000002</v>
      </c>
      <c r="I775" s="80">
        <v>5931467.0499999998</v>
      </c>
    </row>
    <row r="776" spans="1:9" ht="31.5" x14ac:dyDescent="0.25">
      <c r="A776" s="95" t="s">
        <v>908</v>
      </c>
      <c r="B776" s="95" t="s">
        <v>6</v>
      </c>
      <c r="C776" s="95" t="s">
        <v>322</v>
      </c>
      <c r="D776" s="95" t="s">
        <v>322</v>
      </c>
      <c r="E776" s="95" t="s">
        <v>519</v>
      </c>
      <c r="F776" s="95"/>
      <c r="G776" s="80">
        <v>1221606</v>
      </c>
      <c r="H776" s="80">
        <v>449831</v>
      </c>
      <c r="I776" s="80">
        <v>0</v>
      </c>
    </row>
    <row r="777" spans="1:9" ht="47.25" x14ac:dyDescent="0.25">
      <c r="A777" s="95" t="s">
        <v>961</v>
      </c>
      <c r="B777" s="95" t="s">
        <v>6</v>
      </c>
      <c r="C777" s="95" t="s">
        <v>322</v>
      </c>
      <c r="D777" s="95" t="s">
        <v>322</v>
      </c>
      <c r="E777" s="95" t="s">
        <v>521</v>
      </c>
      <c r="F777" s="95"/>
      <c r="G777" s="80">
        <v>172000</v>
      </c>
      <c r="H777" s="80">
        <v>0</v>
      </c>
      <c r="I777" s="80">
        <v>0</v>
      </c>
    </row>
    <row r="778" spans="1:9" ht="47.25" x14ac:dyDescent="0.25">
      <c r="A778" s="95" t="s">
        <v>1200</v>
      </c>
      <c r="B778" s="95" t="s">
        <v>6</v>
      </c>
      <c r="C778" s="95" t="s">
        <v>322</v>
      </c>
      <c r="D778" s="95" t="s">
        <v>322</v>
      </c>
      <c r="E778" s="95" t="s">
        <v>523</v>
      </c>
      <c r="F778" s="95"/>
      <c r="G778" s="80">
        <v>172000</v>
      </c>
      <c r="H778" s="80">
        <v>0</v>
      </c>
      <c r="I778" s="80">
        <v>0</v>
      </c>
    </row>
    <row r="779" spans="1:9" ht="47.25" x14ac:dyDescent="0.25">
      <c r="A779" s="95" t="s">
        <v>869</v>
      </c>
      <c r="B779" s="95" t="s">
        <v>6</v>
      </c>
      <c r="C779" s="95" t="s">
        <v>322</v>
      </c>
      <c r="D779" s="95" t="s">
        <v>322</v>
      </c>
      <c r="E779" s="95" t="s">
        <v>523</v>
      </c>
      <c r="F779" s="95" t="s">
        <v>327</v>
      </c>
      <c r="G779" s="80">
        <v>172000</v>
      </c>
      <c r="H779" s="80">
        <v>0</v>
      </c>
      <c r="I779" s="80">
        <v>0</v>
      </c>
    </row>
    <row r="780" spans="1:9" ht="63" customHeight="1" x14ac:dyDescent="0.25">
      <c r="A780" s="95" t="s">
        <v>1071</v>
      </c>
      <c r="B780" s="95" t="s">
        <v>6</v>
      </c>
      <c r="C780" s="95" t="s">
        <v>322</v>
      </c>
      <c r="D780" s="95" t="s">
        <v>322</v>
      </c>
      <c r="E780" s="95" t="s">
        <v>525</v>
      </c>
      <c r="F780" s="95"/>
      <c r="G780" s="80">
        <v>1049606</v>
      </c>
      <c r="H780" s="80">
        <v>449831</v>
      </c>
      <c r="I780" s="80">
        <v>0</v>
      </c>
    </row>
    <row r="781" spans="1:9" ht="47.25" x14ac:dyDescent="0.25">
      <c r="A781" s="95" t="s">
        <v>1509</v>
      </c>
      <c r="B781" s="95" t="s">
        <v>6</v>
      </c>
      <c r="C781" s="95" t="s">
        <v>322</v>
      </c>
      <c r="D781" s="95" t="s">
        <v>322</v>
      </c>
      <c r="E781" s="95" t="s">
        <v>1504</v>
      </c>
      <c r="F781" s="95"/>
      <c r="G781" s="80">
        <v>1049606</v>
      </c>
      <c r="H781" s="80">
        <v>449831</v>
      </c>
      <c r="I781" s="80">
        <v>0</v>
      </c>
    </row>
    <row r="782" spans="1:9" ht="47.25" x14ac:dyDescent="0.25">
      <c r="A782" s="95" t="s">
        <v>869</v>
      </c>
      <c r="B782" s="95" t="s">
        <v>6</v>
      </c>
      <c r="C782" s="95" t="s">
        <v>322</v>
      </c>
      <c r="D782" s="95" t="s">
        <v>322</v>
      </c>
      <c r="E782" s="95" t="s">
        <v>1504</v>
      </c>
      <c r="F782" s="95" t="s">
        <v>327</v>
      </c>
      <c r="G782" s="80">
        <v>1049606</v>
      </c>
      <c r="H782" s="80">
        <v>449831</v>
      </c>
      <c r="I782" s="80">
        <v>0</v>
      </c>
    </row>
    <row r="783" spans="1:9" x14ac:dyDescent="0.25">
      <c r="A783" s="95" t="s">
        <v>951</v>
      </c>
      <c r="B783" s="95" t="s">
        <v>6</v>
      </c>
      <c r="C783" s="95" t="s">
        <v>322</v>
      </c>
      <c r="D783" s="95" t="s">
        <v>322</v>
      </c>
      <c r="E783" s="95" t="s">
        <v>533</v>
      </c>
      <c r="F783" s="95"/>
      <c r="G783" s="80">
        <v>7613626.7800000003</v>
      </c>
      <c r="H783" s="80">
        <v>5907443.4900000002</v>
      </c>
      <c r="I783" s="80">
        <v>5931467.0499999998</v>
      </c>
    </row>
    <row r="784" spans="1:9" ht="31.5" x14ac:dyDescent="0.25">
      <c r="A784" s="95" t="s">
        <v>952</v>
      </c>
      <c r="B784" s="95" t="s">
        <v>6</v>
      </c>
      <c r="C784" s="95" t="s">
        <v>322</v>
      </c>
      <c r="D784" s="95" t="s">
        <v>322</v>
      </c>
      <c r="E784" s="95" t="s">
        <v>535</v>
      </c>
      <c r="F784" s="95"/>
      <c r="G784" s="80">
        <v>7613626.7800000003</v>
      </c>
      <c r="H784" s="80">
        <v>5907443.4900000002</v>
      </c>
      <c r="I784" s="80">
        <v>5931467.0499999998</v>
      </c>
    </row>
    <row r="785" spans="1:9" ht="31.5" x14ac:dyDescent="0.25">
      <c r="A785" s="95" t="s">
        <v>868</v>
      </c>
      <c r="B785" s="95" t="s">
        <v>6</v>
      </c>
      <c r="C785" s="95" t="s">
        <v>322</v>
      </c>
      <c r="D785" s="95" t="s">
        <v>322</v>
      </c>
      <c r="E785" s="95" t="s">
        <v>536</v>
      </c>
      <c r="F785" s="95"/>
      <c r="G785" s="80">
        <v>501328.13</v>
      </c>
      <c r="H785" s="80">
        <v>98060.49</v>
      </c>
      <c r="I785" s="80">
        <v>122084.05</v>
      </c>
    </row>
    <row r="786" spans="1:9" ht="47.25" x14ac:dyDescent="0.25">
      <c r="A786" s="95" t="s">
        <v>869</v>
      </c>
      <c r="B786" s="95" t="s">
        <v>6</v>
      </c>
      <c r="C786" s="95" t="s">
        <v>322</v>
      </c>
      <c r="D786" s="95" t="s">
        <v>322</v>
      </c>
      <c r="E786" s="95" t="s">
        <v>536</v>
      </c>
      <c r="F786" s="95" t="s">
        <v>327</v>
      </c>
      <c r="G786" s="80">
        <v>501328.13</v>
      </c>
      <c r="H786" s="80">
        <v>98060.49</v>
      </c>
      <c r="I786" s="80">
        <v>122084.05</v>
      </c>
    </row>
    <row r="787" spans="1:9" ht="78.75" x14ac:dyDescent="0.25">
      <c r="A787" s="95" t="s">
        <v>1276</v>
      </c>
      <c r="B787" s="95" t="s">
        <v>6</v>
      </c>
      <c r="C787" s="95" t="s">
        <v>322</v>
      </c>
      <c r="D787" s="95" t="s">
        <v>322</v>
      </c>
      <c r="E787" s="95" t="s">
        <v>537</v>
      </c>
      <c r="F787" s="95"/>
      <c r="G787" s="80">
        <v>5809383</v>
      </c>
      <c r="H787" s="80">
        <v>5809383</v>
      </c>
      <c r="I787" s="80">
        <v>5809383</v>
      </c>
    </row>
    <row r="788" spans="1:9" ht="47.25" x14ac:dyDescent="0.25">
      <c r="A788" s="95" t="s">
        <v>869</v>
      </c>
      <c r="B788" s="95" t="s">
        <v>6</v>
      </c>
      <c r="C788" s="95" t="s">
        <v>322</v>
      </c>
      <c r="D788" s="95" t="s">
        <v>322</v>
      </c>
      <c r="E788" s="95" t="s">
        <v>537</v>
      </c>
      <c r="F788" s="95" t="s">
        <v>327</v>
      </c>
      <c r="G788" s="80">
        <v>5809383</v>
      </c>
      <c r="H788" s="80">
        <v>5809383</v>
      </c>
      <c r="I788" s="80">
        <v>5809383</v>
      </c>
    </row>
    <row r="789" spans="1:9" ht="31.5" x14ac:dyDescent="0.25">
      <c r="A789" s="95" t="s">
        <v>894</v>
      </c>
      <c r="B789" s="95" t="s">
        <v>6</v>
      </c>
      <c r="C789" s="95" t="s">
        <v>322</v>
      </c>
      <c r="D789" s="95" t="s">
        <v>322</v>
      </c>
      <c r="E789" s="95" t="s">
        <v>1352</v>
      </c>
      <c r="F789" s="95"/>
      <c r="G789" s="80">
        <v>1095855.6499999999</v>
      </c>
      <c r="H789" s="80">
        <v>0</v>
      </c>
      <c r="I789" s="80">
        <v>0</v>
      </c>
    </row>
    <row r="790" spans="1:9" ht="47.25" x14ac:dyDescent="0.25">
      <c r="A790" s="95" t="s">
        <v>869</v>
      </c>
      <c r="B790" s="95" t="s">
        <v>6</v>
      </c>
      <c r="C790" s="95" t="s">
        <v>322</v>
      </c>
      <c r="D790" s="95" t="s">
        <v>322</v>
      </c>
      <c r="E790" s="95" t="s">
        <v>1352</v>
      </c>
      <c r="F790" s="95" t="s">
        <v>327</v>
      </c>
      <c r="G790" s="80">
        <v>1095855.6499999999</v>
      </c>
      <c r="H790" s="80">
        <v>0</v>
      </c>
      <c r="I790" s="80">
        <v>0</v>
      </c>
    </row>
    <row r="791" spans="1:9" ht="47.25" x14ac:dyDescent="0.25">
      <c r="A791" s="95" t="s">
        <v>953</v>
      </c>
      <c r="B791" s="95" t="s">
        <v>6</v>
      </c>
      <c r="C791" s="95" t="s">
        <v>322</v>
      </c>
      <c r="D791" s="95" t="s">
        <v>322</v>
      </c>
      <c r="E791" s="95" t="s">
        <v>539</v>
      </c>
      <c r="F791" s="95"/>
      <c r="G791" s="80">
        <v>39060</v>
      </c>
      <c r="H791" s="80">
        <v>0</v>
      </c>
      <c r="I791" s="80">
        <v>0</v>
      </c>
    </row>
    <row r="792" spans="1:9" ht="47.25" x14ac:dyDescent="0.25">
      <c r="A792" s="95" t="s">
        <v>869</v>
      </c>
      <c r="B792" s="95" t="s">
        <v>6</v>
      </c>
      <c r="C792" s="95" t="s">
        <v>322</v>
      </c>
      <c r="D792" s="95" t="s">
        <v>322</v>
      </c>
      <c r="E792" s="95" t="s">
        <v>539</v>
      </c>
      <c r="F792" s="95" t="s">
        <v>327</v>
      </c>
      <c r="G792" s="80">
        <v>39060</v>
      </c>
      <c r="H792" s="80">
        <v>0</v>
      </c>
      <c r="I792" s="80">
        <v>0</v>
      </c>
    </row>
    <row r="793" spans="1:9" ht="31.5" x14ac:dyDescent="0.25">
      <c r="A793" s="95" t="s">
        <v>1102</v>
      </c>
      <c r="B793" s="95" t="s">
        <v>6</v>
      </c>
      <c r="C793" s="95" t="s">
        <v>322</v>
      </c>
      <c r="D793" s="95" t="s">
        <v>322</v>
      </c>
      <c r="E793" s="95" t="s">
        <v>541</v>
      </c>
      <c r="F793" s="95"/>
      <c r="G793" s="80">
        <v>168000</v>
      </c>
      <c r="H793" s="80">
        <v>0</v>
      </c>
      <c r="I793" s="80">
        <v>0</v>
      </c>
    </row>
    <row r="794" spans="1:9" ht="47.25" x14ac:dyDescent="0.25">
      <c r="A794" s="95" t="s">
        <v>869</v>
      </c>
      <c r="B794" s="95" t="s">
        <v>6</v>
      </c>
      <c r="C794" s="95" t="s">
        <v>322</v>
      </c>
      <c r="D794" s="95" t="s">
        <v>322</v>
      </c>
      <c r="E794" s="95" t="s">
        <v>541</v>
      </c>
      <c r="F794" s="95" t="s">
        <v>327</v>
      </c>
      <c r="G794" s="80">
        <v>168000</v>
      </c>
      <c r="H794" s="80">
        <v>0</v>
      </c>
      <c r="I794" s="80">
        <v>0</v>
      </c>
    </row>
    <row r="795" spans="1:9" ht="31.5" x14ac:dyDescent="0.25">
      <c r="A795" s="95" t="s">
        <v>1103</v>
      </c>
      <c r="B795" s="95" t="s">
        <v>6</v>
      </c>
      <c r="C795" s="95" t="s">
        <v>322</v>
      </c>
      <c r="D795" s="95" t="s">
        <v>322</v>
      </c>
      <c r="E795" s="95" t="s">
        <v>547</v>
      </c>
      <c r="F795" s="95"/>
      <c r="G795" s="80">
        <v>1355518.05</v>
      </c>
      <c r="H795" s="80">
        <v>0</v>
      </c>
      <c r="I795" s="80">
        <v>0</v>
      </c>
    </row>
    <row r="796" spans="1:9" ht="31.5" x14ac:dyDescent="0.25">
      <c r="A796" s="95" t="s">
        <v>1104</v>
      </c>
      <c r="B796" s="95" t="s">
        <v>6</v>
      </c>
      <c r="C796" s="95" t="s">
        <v>322</v>
      </c>
      <c r="D796" s="95" t="s">
        <v>322</v>
      </c>
      <c r="E796" s="95" t="s">
        <v>549</v>
      </c>
      <c r="F796" s="95"/>
      <c r="G796" s="80">
        <v>1355518.05</v>
      </c>
      <c r="H796" s="80">
        <v>0</v>
      </c>
      <c r="I796" s="80">
        <v>0</v>
      </c>
    </row>
    <row r="797" spans="1:9" ht="31.5" x14ac:dyDescent="0.25">
      <c r="A797" s="95" t="s">
        <v>1105</v>
      </c>
      <c r="B797" s="95" t="s">
        <v>6</v>
      </c>
      <c r="C797" s="95" t="s">
        <v>322</v>
      </c>
      <c r="D797" s="95" t="s">
        <v>322</v>
      </c>
      <c r="E797" s="95" t="s">
        <v>551</v>
      </c>
      <c r="F797" s="95"/>
      <c r="G797" s="80">
        <v>1068993.05</v>
      </c>
      <c r="H797" s="80">
        <v>0</v>
      </c>
      <c r="I797" s="80">
        <v>0</v>
      </c>
    </row>
    <row r="798" spans="1:9" ht="47.25" x14ac:dyDescent="0.25">
      <c r="A798" s="95" t="s">
        <v>869</v>
      </c>
      <c r="B798" s="95" t="s">
        <v>6</v>
      </c>
      <c r="C798" s="95" t="s">
        <v>322</v>
      </c>
      <c r="D798" s="95" t="s">
        <v>322</v>
      </c>
      <c r="E798" s="95" t="s">
        <v>551</v>
      </c>
      <c r="F798" s="95" t="s">
        <v>327</v>
      </c>
      <c r="G798" s="80">
        <v>1068993.05</v>
      </c>
      <c r="H798" s="80">
        <v>0</v>
      </c>
      <c r="I798" s="80">
        <v>0</v>
      </c>
    </row>
    <row r="799" spans="1:9" x14ac:dyDescent="0.25">
      <c r="A799" s="95" t="s">
        <v>1106</v>
      </c>
      <c r="B799" s="95" t="s">
        <v>6</v>
      </c>
      <c r="C799" s="95" t="s">
        <v>322</v>
      </c>
      <c r="D799" s="95" t="s">
        <v>322</v>
      </c>
      <c r="E799" s="95" t="s">
        <v>553</v>
      </c>
      <c r="F799" s="95"/>
      <c r="G799" s="80">
        <v>286525</v>
      </c>
      <c r="H799" s="80">
        <v>0</v>
      </c>
      <c r="I799" s="80">
        <v>0</v>
      </c>
    </row>
    <row r="800" spans="1:9" ht="47.25" x14ac:dyDescent="0.25">
      <c r="A800" s="95" t="s">
        <v>869</v>
      </c>
      <c r="B800" s="95" t="s">
        <v>6</v>
      </c>
      <c r="C800" s="95" t="s">
        <v>322</v>
      </c>
      <c r="D800" s="95" t="s">
        <v>322</v>
      </c>
      <c r="E800" s="95" t="s">
        <v>553</v>
      </c>
      <c r="F800" s="95" t="s">
        <v>327</v>
      </c>
      <c r="G800" s="80">
        <v>286525</v>
      </c>
      <c r="H800" s="80">
        <v>0</v>
      </c>
      <c r="I800" s="80">
        <v>0</v>
      </c>
    </row>
    <row r="801" spans="1:9" x14ac:dyDescent="0.25">
      <c r="A801" s="95" t="s">
        <v>962</v>
      </c>
      <c r="B801" s="95" t="s">
        <v>6</v>
      </c>
      <c r="C801" s="95" t="s">
        <v>421</v>
      </c>
      <c r="D801" s="95"/>
      <c r="E801" s="95"/>
      <c r="F801" s="95"/>
      <c r="G801" s="80">
        <v>22360418.600000001</v>
      </c>
      <c r="H801" s="80">
        <v>8125200.7999999998</v>
      </c>
      <c r="I801" s="80">
        <v>8125200.7999999998</v>
      </c>
    </row>
    <row r="802" spans="1:9" x14ac:dyDescent="0.25">
      <c r="A802" s="95" t="s">
        <v>1107</v>
      </c>
      <c r="B802" s="95" t="s">
        <v>6</v>
      </c>
      <c r="C802" s="95" t="s">
        <v>421</v>
      </c>
      <c r="D802" s="95" t="s">
        <v>323</v>
      </c>
      <c r="E802" s="95"/>
      <c r="F802" s="95"/>
      <c r="G802" s="80">
        <v>2521200</v>
      </c>
      <c r="H802" s="80">
        <v>2521200</v>
      </c>
      <c r="I802" s="80">
        <v>2521200</v>
      </c>
    </row>
    <row r="803" spans="1:9" ht="47.25" x14ac:dyDescent="0.25">
      <c r="A803" s="95" t="s">
        <v>1108</v>
      </c>
      <c r="B803" s="95" t="s">
        <v>6</v>
      </c>
      <c r="C803" s="95" t="s">
        <v>421</v>
      </c>
      <c r="D803" s="95" t="s">
        <v>323</v>
      </c>
      <c r="E803" s="95" t="s">
        <v>838</v>
      </c>
      <c r="F803" s="95"/>
      <c r="G803" s="80">
        <v>2521200</v>
      </c>
      <c r="H803" s="80">
        <v>2521200</v>
      </c>
      <c r="I803" s="80">
        <v>2521200</v>
      </c>
    </row>
    <row r="804" spans="1:9" x14ac:dyDescent="0.25">
      <c r="A804" s="95" t="s">
        <v>914</v>
      </c>
      <c r="B804" s="95" t="s">
        <v>6</v>
      </c>
      <c r="C804" s="95" t="s">
        <v>421</v>
      </c>
      <c r="D804" s="95" t="s">
        <v>323</v>
      </c>
      <c r="E804" s="95" t="s">
        <v>839</v>
      </c>
      <c r="F804" s="95"/>
      <c r="G804" s="80">
        <v>2521200</v>
      </c>
      <c r="H804" s="80">
        <v>2521200</v>
      </c>
      <c r="I804" s="80">
        <v>2521200</v>
      </c>
    </row>
    <row r="805" spans="1:9" x14ac:dyDescent="0.25">
      <c r="A805" s="95" t="s">
        <v>915</v>
      </c>
      <c r="B805" s="95" t="s">
        <v>6</v>
      </c>
      <c r="C805" s="95" t="s">
        <v>421</v>
      </c>
      <c r="D805" s="95" t="s">
        <v>323</v>
      </c>
      <c r="E805" s="95" t="s">
        <v>839</v>
      </c>
      <c r="F805" s="95"/>
      <c r="G805" s="80">
        <v>2521200</v>
      </c>
      <c r="H805" s="80">
        <v>2521200</v>
      </c>
      <c r="I805" s="80">
        <v>2521200</v>
      </c>
    </row>
    <row r="806" spans="1:9" ht="63" x14ac:dyDescent="0.25">
      <c r="A806" s="95" t="s">
        <v>1109</v>
      </c>
      <c r="B806" s="95" t="s">
        <v>6</v>
      </c>
      <c r="C806" s="95" t="s">
        <v>421</v>
      </c>
      <c r="D806" s="95" t="s">
        <v>323</v>
      </c>
      <c r="E806" s="95" t="s">
        <v>842</v>
      </c>
      <c r="F806" s="95"/>
      <c r="G806" s="80">
        <v>2521200</v>
      </c>
      <c r="H806" s="80">
        <v>2521200</v>
      </c>
      <c r="I806" s="80">
        <v>2521200</v>
      </c>
    </row>
    <row r="807" spans="1:9" ht="31.5" x14ac:dyDescent="0.25">
      <c r="A807" s="95" t="s">
        <v>906</v>
      </c>
      <c r="B807" s="95" t="s">
        <v>6</v>
      </c>
      <c r="C807" s="95" t="s">
        <v>421</v>
      </c>
      <c r="D807" s="95" t="s">
        <v>323</v>
      </c>
      <c r="E807" s="95" t="s">
        <v>842</v>
      </c>
      <c r="F807" s="95" t="s">
        <v>426</v>
      </c>
      <c r="G807" s="80">
        <v>2521200</v>
      </c>
      <c r="H807" s="80">
        <v>2521200</v>
      </c>
      <c r="I807" s="80">
        <v>2521200</v>
      </c>
    </row>
    <row r="808" spans="1:9" x14ac:dyDescent="0.25">
      <c r="A808" s="95" t="s">
        <v>1110</v>
      </c>
      <c r="B808" s="95" t="s">
        <v>6</v>
      </c>
      <c r="C808" s="95" t="s">
        <v>421</v>
      </c>
      <c r="D808" s="95" t="s">
        <v>358</v>
      </c>
      <c r="E808" s="95"/>
      <c r="F808" s="95"/>
      <c r="G808" s="80">
        <v>10022190.4</v>
      </c>
      <c r="H808" s="80">
        <v>1355000</v>
      </c>
      <c r="I808" s="80">
        <v>1355000</v>
      </c>
    </row>
    <row r="809" spans="1:9" ht="63" x14ac:dyDescent="0.25">
      <c r="A809" s="95" t="s">
        <v>1014</v>
      </c>
      <c r="B809" s="95" t="s">
        <v>6</v>
      </c>
      <c r="C809" s="95" t="s">
        <v>421</v>
      </c>
      <c r="D809" s="95" t="s">
        <v>358</v>
      </c>
      <c r="E809" s="95" t="s">
        <v>555</v>
      </c>
      <c r="F809" s="95"/>
      <c r="G809" s="80">
        <v>8617190.4000000004</v>
      </c>
      <c r="H809" s="80">
        <v>0</v>
      </c>
      <c r="I809" s="80">
        <v>0</v>
      </c>
    </row>
    <row r="810" spans="1:9" ht="47.25" x14ac:dyDescent="0.25">
      <c r="A810" s="95" t="s">
        <v>1277</v>
      </c>
      <c r="B810" s="95" t="s">
        <v>6</v>
      </c>
      <c r="C810" s="95" t="s">
        <v>421</v>
      </c>
      <c r="D810" s="95" t="s">
        <v>358</v>
      </c>
      <c r="E810" s="95" t="s">
        <v>1255</v>
      </c>
      <c r="F810" s="95"/>
      <c r="G810" s="80">
        <v>3203827.2</v>
      </c>
      <c r="H810" s="80">
        <v>0</v>
      </c>
      <c r="I810" s="80">
        <v>0</v>
      </c>
    </row>
    <row r="811" spans="1:9" ht="47.25" x14ac:dyDescent="0.25">
      <c r="A811" s="95" t="s">
        <v>1278</v>
      </c>
      <c r="B811" s="95" t="s">
        <v>6</v>
      </c>
      <c r="C811" s="95" t="s">
        <v>421</v>
      </c>
      <c r="D811" s="95" t="s">
        <v>358</v>
      </c>
      <c r="E811" s="95" t="s">
        <v>1257</v>
      </c>
      <c r="F811" s="95"/>
      <c r="G811" s="80">
        <v>3203827.2</v>
      </c>
      <c r="H811" s="80">
        <v>0</v>
      </c>
      <c r="I811" s="80">
        <v>0</v>
      </c>
    </row>
    <row r="812" spans="1:9" ht="78.75" x14ac:dyDescent="0.25">
      <c r="A812" s="95" t="s">
        <v>1279</v>
      </c>
      <c r="B812" s="95" t="s">
        <v>6</v>
      </c>
      <c r="C812" s="95" t="s">
        <v>421</v>
      </c>
      <c r="D812" s="95" t="s">
        <v>358</v>
      </c>
      <c r="E812" s="95" t="s">
        <v>1259</v>
      </c>
      <c r="F812" s="95"/>
      <c r="G812" s="80">
        <v>3203827.2</v>
      </c>
      <c r="H812" s="80">
        <v>0</v>
      </c>
      <c r="I812" s="80">
        <v>0</v>
      </c>
    </row>
    <row r="813" spans="1:9" ht="31.5" x14ac:dyDescent="0.25">
      <c r="A813" s="95" t="s">
        <v>906</v>
      </c>
      <c r="B813" s="95" t="s">
        <v>6</v>
      </c>
      <c r="C813" s="95" t="s">
        <v>421</v>
      </c>
      <c r="D813" s="95" t="s">
        <v>358</v>
      </c>
      <c r="E813" s="95" t="s">
        <v>1259</v>
      </c>
      <c r="F813" s="95" t="s">
        <v>426</v>
      </c>
      <c r="G813" s="80">
        <v>3203827.2</v>
      </c>
      <c r="H813" s="80">
        <v>0</v>
      </c>
      <c r="I813" s="80">
        <v>0</v>
      </c>
    </row>
    <row r="814" spans="1:9" x14ac:dyDescent="0.25">
      <c r="A814" s="95" t="s">
        <v>1280</v>
      </c>
      <c r="B814" s="95" t="s">
        <v>6</v>
      </c>
      <c r="C814" s="95" t="s">
        <v>421</v>
      </c>
      <c r="D814" s="95" t="s">
        <v>358</v>
      </c>
      <c r="E814" s="95" t="s">
        <v>1261</v>
      </c>
      <c r="F814" s="95"/>
      <c r="G814" s="80">
        <v>5413363.2000000002</v>
      </c>
      <c r="H814" s="80">
        <v>0</v>
      </c>
      <c r="I814" s="80">
        <v>0</v>
      </c>
    </row>
    <row r="815" spans="1:9" ht="31.5" x14ac:dyDescent="0.25">
      <c r="A815" s="95" t="s">
        <v>1281</v>
      </c>
      <c r="B815" s="95" t="s">
        <v>6</v>
      </c>
      <c r="C815" s="95" t="s">
        <v>421</v>
      </c>
      <c r="D815" s="95" t="s">
        <v>358</v>
      </c>
      <c r="E815" s="95" t="s">
        <v>1263</v>
      </c>
      <c r="F815" s="95"/>
      <c r="G815" s="80">
        <v>5413363.2000000002</v>
      </c>
      <c r="H815" s="80">
        <v>0</v>
      </c>
      <c r="I815" s="80">
        <v>0</v>
      </c>
    </row>
    <row r="816" spans="1:9" ht="47.25" x14ac:dyDescent="0.25">
      <c r="A816" s="95" t="s">
        <v>1282</v>
      </c>
      <c r="B816" s="95" t="s">
        <v>6</v>
      </c>
      <c r="C816" s="95" t="s">
        <v>421</v>
      </c>
      <c r="D816" s="95" t="s">
        <v>358</v>
      </c>
      <c r="E816" s="95" t="s">
        <v>1265</v>
      </c>
      <c r="F816" s="95"/>
      <c r="G816" s="80">
        <v>5413363.2000000002</v>
      </c>
      <c r="H816" s="80">
        <v>0</v>
      </c>
      <c r="I816" s="80">
        <v>0</v>
      </c>
    </row>
    <row r="817" spans="1:9" ht="31.5" x14ac:dyDescent="0.25">
      <c r="A817" s="95" t="s">
        <v>906</v>
      </c>
      <c r="B817" s="95" t="s">
        <v>6</v>
      </c>
      <c r="C817" s="95" t="s">
        <v>421</v>
      </c>
      <c r="D817" s="95" t="s">
        <v>358</v>
      </c>
      <c r="E817" s="95" t="s">
        <v>1265</v>
      </c>
      <c r="F817" s="95" t="s">
        <v>426</v>
      </c>
      <c r="G817" s="80">
        <v>5413363.2000000002</v>
      </c>
      <c r="H817" s="80">
        <v>0</v>
      </c>
      <c r="I817" s="80">
        <v>0</v>
      </c>
    </row>
    <row r="818" spans="1:9" ht="47.25" x14ac:dyDescent="0.25">
      <c r="A818" s="95" t="s">
        <v>974</v>
      </c>
      <c r="B818" s="95" t="s">
        <v>6</v>
      </c>
      <c r="C818" s="95" t="s">
        <v>421</v>
      </c>
      <c r="D818" s="95" t="s">
        <v>358</v>
      </c>
      <c r="E818" s="95" t="s">
        <v>734</v>
      </c>
      <c r="F818" s="95"/>
      <c r="G818" s="80">
        <v>450000</v>
      </c>
      <c r="H818" s="80">
        <v>400000</v>
      </c>
      <c r="I818" s="80">
        <v>400000</v>
      </c>
    </row>
    <row r="819" spans="1:9" ht="31.5" x14ac:dyDescent="0.25">
      <c r="A819" s="95" t="s">
        <v>1082</v>
      </c>
      <c r="B819" s="95" t="s">
        <v>6</v>
      </c>
      <c r="C819" s="95" t="s">
        <v>421</v>
      </c>
      <c r="D819" s="95" t="s">
        <v>358</v>
      </c>
      <c r="E819" s="95" t="s">
        <v>766</v>
      </c>
      <c r="F819" s="95"/>
      <c r="G819" s="80">
        <v>450000</v>
      </c>
      <c r="H819" s="80">
        <v>400000</v>
      </c>
      <c r="I819" s="80">
        <v>400000</v>
      </c>
    </row>
    <row r="820" spans="1:9" ht="63" x14ac:dyDescent="0.25">
      <c r="A820" s="95" t="s">
        <v>1083</v>
      </c>
      <c r="B820" s="95" t="s">
        <v>6</v>
      </c>
      <c r="C820" s="95" t="s">
        <v>421</v>
      </c>
      <c r="D820" s="95" t="s">
        <v>358</v>
      </c>
      <c r="E820" s="95" t="s">
        <v>768</v>
      </c>
      <c r="F820" s="95"/>
      <c r="G820" s="80">
        <v>450000</v>
      </c>
      <c r="H820" s="80">
        <v>400000</v>
      </c>
      <c r="I820" s="80">
        <v>400000</v>
      </c>
    </row>
    <row r="821" spans="1:9" ht="31.5" x14ac:dyDescent="0.25">
      <c r="A821" s="95" t="s">
        <v>1111</v>
      </c>
      <c r="B821" s="95" t="s">
        <v>6</v>
      </c>
      <c r="C821" s="95" t="s">
        <v>421</v>
      </c>
      <c r="D821" s="95" t="s">
        <v>358</v>
      </c>
      <c r="E821" s="95" t="s">
        <v>772</v>
      </c>
      <c r="F821" s="95"/>
      <c r="G821" s="80">
        <v>450000</v>
      </c>
      <c r="H821" s="80">
        <v>400000</v>
      </c>
      <c r="I821" s="80">
        <v>400000</v>
      </c>
    </row>
    <row r="822" spans="1:9" ht="47.25" x14ac:dyDescent="0.25">
      <c r="A822" s="95" t="s">
        <v>869</v>
      </c>
      <c r="B822" s="95" t="s">
        <v>6</v>
      </c>
      <c r="C822" s="95" t="s">
        <v>421</v>
      </c>
      <c r="D822" s="95" t="s">
        <v>358</v>
      </c>
      <c r="E822" s="95" t="s">
        <v>772</v>
      </c>
      <c r="F822" s="95" t="s">
        <v>327</v>
      </c>
      <c r="G822" s="80">
        <v>450000</v>
      </c>
      <c r="H822" s="80">
        <v>400000</v>
      </c>
      <c r="I822" s="80">
        <v>400000</v>
      </c>
    </row>
    <row r="823" spans="1:9" ht="47.25" x14ac:dyDescent="0.25">
      <c r="A823" s="95" t="s">
        <v>1108</v>
      </c>
      <c r="B823" s="95" t="s">
        <v>6</v>
      </c>
      <c r="C823" s="95" t="s">
        <v>421</v>
      </c>
      <c r="D823" s="95" t="s">
        <v>358</v>
      </c>
      <c r="E823" s="95" t="s">
        <v>838</v>
      </c>
      <c r="F823" s="95"/>
      <c r="G823" s="80">
        <v>955000</v>
      </c>
      <c r="H823" s="80">
        <v>955000</v>
      </c>
      <c r="I823" s="80">
        <v>955000</v>
      </c>
    </row>
    <row r="824" spans="1:9" x14ac:dyDescent="0.25">
      <c r="A824" s="95" t="s">
        <v>914</v>
      </c>
      <c r="B824" s="95" t="s">
        <v>6</v>
      </c>
      <c r="C824" s="95" t="s">
        <v>421</v>
      </c>
      <c r="D824" s="95" t="s">
        <v>358</v>
      </c>
      <c r="E824" s="95" t="s">
        <v>839</v>
      </c>
      <c r="F824" s="95"/>
      <c r="G824" s="80">
        <v>955000</v>
      </c>
      <c r="H824" s="80">
        <v>955000</v>
      </c>
      <c r="I824" s="80">
        <v>955000</v>
      </c>
    </row>
    <row r="825" spans="1:9" x14ac:dyDescent="0.25">
      <c r="A825" s="95" t="s">
        <v>915</v>
      </c>
      <c r="B825" s="95" t="s">
        <v>6</v>
      </c>
      <c r="C825" s="95" t="s">
        <v>421</v>
      </c>
      <c r="D825" s="95" t="s">
        <v>358</v>
      </c>
      <c r="E825" s="95" t="s">
        <v>839</v>
      </c>
      <c r="F825" s="95"/>
      <c r="G825" s="80">
        <v>955000</v>
      </c>
      <c r="H825" s="80">
        <v>955000</v>
      </c>
      <c r="I825" s="80">
        <v>955000</v>
      </c>
    </row>
    <row r="826" spans="1:9" ht="31.5" x14ac:dyDescent="0.25">
      <c r="A826" s="95" t="s">
        <v>1112</v>
      </c>
      <c r="B826" s="95" t="s">
        <v>6</v>
      </c>
      <c r="C826" s="95" t="s">
        <v>421</v>
      </c>
      <c r="D826" s="95" t="s">
        <v>358</v>
      </c>
      <c r="E826" s="95" t="s">
        <v>844</v>
      </c>
      <c r="F826" s="95"/>
      <c r="G826" s="80">
        <v>955000</v>
      </c>
      <c r="H826" s="80">
        <v>955000</v>
      </c>
      <c r="I826" s="80">
        <v>955000</v>
      </c>
    </row>
    <row r="827" spans="1:9" ht="31.5" x14ac:dyDescent="0.25">
      <c r="A827" s="95" t="s">
        <v>906</v>
      </c>
      <c r="B827" s="95" t="s">
        <v>6</v>
      </c>
      <c r="C827" s="95" t="s">
        <v>421</v>
      </c>
      <c r="D827" s="95" t="s">
        <v>358</v>
      </c>
      <c r="E827" s="95" t="s">
        <v>844</v>
      </c>
      <c r="F827" s="95" t="s">
        <v>426</v>
      </c>
      <c r="G827" s="80">
        <v>955000</v>
      </c>
      <c r="H827" s="80">
        <v>955000</v>
      </c>
      <c r="I827" s="80">
        <v>955000</v>
      </c>
    </row>
    <row r="828" spans="1:9" x14ac:dyDescent="0.25">
      <c r="A828" s="95" t="s">
        <v>963</v>
      </c>
      <c r="B828" s="95" t="s">
        <v>6</v>
      </c>
      <c r="C828" s="95" t="s">
        <v>421</v>
      </c>
      <c r="D828" s="95" t="s">
        <v>422</v>
      </c>
      <c r="E828" s="95"/>
      <c r="F828" s="95"/>
      <c r="G828" s="80">
        <v>9817028.1999999993</v>
      </c>
      <c r="H828" s="80">
        <v>4249000.8</v>
      </c>
      <c r="I828" s="80">
        <v>4249000.8</v>
      </c>
    </row>
    <row r="829" spans="1:9" ht="63" x14ac:dyDescent="0.25">
      <c r="A829" s="95" t="s">
        <v>1014</v>
      </c>
      <c r="B829" s="95" t="s">
        <v>6</v>
      </c>
      <c r="C829" s="95" t="s">
        <v>421</v>
      </c>
      <c r="D829" s="95" t="s">
        <v>422</v>
      </c>
      <c r="E829" s="95" t="s">
        <v>555</v>
      </c>
      <c r="F829" s="95"/>
      <c r="G829" s="80">
        <v>9817028.1999999993</v>
      </c>
      <c r="H829" s="80">
        <v>4249000.8</v>
      </c>
      <c r="I829" s="80">
        <v>4249000.8</v>
      </c>
    </row>
    <row r="830" spans="1:9" x14ac:dyDescent="0.25">
      <c r="A830" s="95" t="s">
        <v>1015</v>
      </c>
      <c r="B830" s="95" t="s">
        <v>6</v>
      </c>
      <c r="C830" s="95" t="s">
        <v>421</v>
      </c>
      <c r="D830" s="95" t="s">
        <v>422</v>
      </c>
      <c r="E830" s="95" t="s">
        <v>557</v>
      </c>
      <c r="F830" s="95"/>
      <c r="G830" s="80">
        <v>9817028.1999999993</v>
      </c>
      <c r="H830" s="80">
        <v>4249000.8</v>
      </c>
      <c r="I830" s="80">
        <v>4249000.8</v>
      </c>
    </row>
    <row r="831" spans="1:9" ht="126" x14ac:dyDescent="0.25">
      <c r="A831" s="95" t="s">
        <v>1016</v>
      </c>
      <c r="B831" s="95" t="s">
        <v>6</v>
      </c>
      <c r="C831" s="95" t="s">
        <v>421</v>
      </c>
      <c r="D831" s="95" t="s">
        <v>422</v>
      </c>
      <c r="E831" s="95" t="s">
        <v>559</v>
      </c>
      <c r="F831" s="95"/>
      <c r="G831" s="80">
        <v>9817028.1999999993</v>
      </c>
      <c r="H831" s="80">
        <v>4249000.8</v>
      </c>
      <c r="I831" s="80">
        <v>4249000.8</v>
      </c>
    </row>
    <row r="832" spans="1:9" ht="63" x14ac:dyDescent="0.25">
      <c r="A832" s="95" t="s">
        <v>1113</v>
      </c>
      <c r="B832" s="95" t="s">
        <v>6</v>
      </c>
      <c r="C832" s="95" t="s">
        <v>421</v>
      </c>
      <c r="D832" s="95" t="s">
        <v>422</v>
      </c>
      <c r="E832" s="95" t="s">
        <v>579</v>
      </c>
      <c r="F832" s="95"/>
      <c r="G832" s="80">
        <v>9817028.1999999993</v>
      </c>
      <c r="H832" s="80">
        <v>4249000.8</v>
      </c>
      <c r="I832" s="80">
        <v>4249000.8</v>
      </c>
    </row>
    <row r="833" spans="1:9" ht="31.5" x14ac:dyDescent="0.25">
      <c r="A833" s="95" t="s">
        <v>1012</v>
      </c>
      <c r="B833" s="95" t="s">
        <v>6</v>
      </c>
      <c r="C833" s="95" t="s">
        <v>421</v>
      </c>
      <c r="D833" s="95" t="s">
        <v>422</v>
      </c>
      <c r="E833" s="95" t="s">
        <v>579</v>
      </c>
      <c r="F833" s="95" t="s">
        <v>473</v>
      </c>
      <c r="G833" s="80">
        <v>9817028.1999999993</v>
      </c>
      <c r="H833" s="80">
        <v>4249000.8</v>
      </c>
      <c r="I833" s="80">
        <v>4249000.8</v>
      </c>
    </row>
    <row r="834" spans="1:9" x14ac:dyDescent="0.25">
      <c r="A834" s="95" t="s">
        <v>1114</v>
      </c>
      <c r="B834" s="95" t="s">
        <v>6</v>
      </c>
      <c r="C834" s="95" t="s">
        <v>469</v>
      </c>
      <c r="D834" s="95"/>
      <c r="E834" s="95"/>
      <c r="F834" s="95"/>
      <c r="G834" s="80">
        <v>2183402.58</v>
      </c>
      <c r="H834" s="80">
        <v>2107298.61</v>
      </c>
      <c r="I834" s="80">
        <v>2110998.2799999998</v>
      </c>
    </row>
    <row r="835" spans="1:9" x14ac:dyDescent="0.25">
      <c r="A835" s="95" t="s">
        <v>1115</v>
      </c>
      <c r="B835" s="95" t="s">
        <v>6</v>
      </c>
      <c r="C835" s="95" t="s">
        <v>469</v>
      </c>
      <c r="D835" s="95" t="s">
        <v>323</v>
      </c>
      <c r="E835" s="95"/>
      <c r="F835" s="95"/>
      <c r="G835" s="80">
        <v>2183402.58</v>
      </c>
      <c r="H835" s="80">
        <v>2107298.61</v>
      </c>
      <c r="I835" s="80">
        <v>2110998.2799999998</v>
      </c>
    </row>
    <row r="836" spans="1:9" ht="47.25" x14ac:dyDescent="0.25">
      <c r="A836" s="95" t="s">
        <v>974</v>
      </c>
      <c r="B836" s="95" t="s">
        <v>6</v>
      </c>
      <c r="C836" s="95" t="s">
        <v>469</v>
      </c>
      <c r="D836" s="95" t="s">
        <v>323</v>
      </c>
      <c r="E836" s="95" t="s">
        <v>734</v>
      </c>
      <c r="F836" s="95"/>
      <c r="G836" s="80">
        <v>2183402.58</v>
      </c>
      <c r="H836" s="80">
        <v>2107298.61</v>
      </c>
      <c r="I836" s="80">
        <v>2110998.2799999998</v>
      </c>
    </row>
    <row r="837" spans="1:9" ht="31.5" x14ac:dyDescent="0.25">
      <c r="A837" s="95" t="s">
        <v>975</v>
      </c>
      <c r="B837" s="95" t="s">
        <v>6</v>
      </c>
      <c r="C837" s="95" t="s">
        <v>469</v>
      </c>
      <c r="D837" s="95" t="s">
        <v>323</v>
      </c>
      <c r="E837" s="95" t="s">
        <v>736</v>
      </c>
      <c r="F837" s="95"/>
      <c r="G837" s="80">
        <v>2183402.58</v>
      </c>
      <c r="H837" s="80">
        <v>2107298.61</v>
      </c>
      <c r="I837" s="80">
        <v>2110998.2799999998</v>
      </c>
    </row>
    <row r="838" spans="1:9" ht="47.25" x14ac:dyDescent="0.25">
      <c r="A838" s="95" t="s">
        <v>1079</v>
      </c>
      <c r="B838" s="95" t="s">
        <v>6</v>
      </c>
      <c r="C838" s="95" t="s">
        <v>469</v>
      </c>
      <c r="D838" s="95" t="s">
        <v>323</v>
      </c>
      <c r="E838" s="95" t="s">
        <v>754</v>
      </c>
      <c r="F838" s="95"/>
      <c r="G838" s="80">
        <v>2183402.58</v>
      </c>
      <c r="H838" s="80">
        <v>2107298.61</v>
      </c>
      <c r="I838" s="80">
        <v>2110998.2799999998</v>
      </c>
    </row>
    <row r="839" spans="1:9" ht="31.5" x14ac:dyDescent="0.25">
      <c r="A839" s="95" t="s">
        <v>868</v>
      </c>
      <c r="B839" s="95" t="s">
        <v>6</v>
      </c>
      <c r="C839" s="95" t="s">
        <v>469</v>
      </c>
      <c r="D839" s="95" t="s">
        <v>323</v>
      </c>
      <c r="E839" s="95" t="s">
        <v>758</v>
      </c>
      <c r="F839" s="95"/>
      <c r="G839" s="80">
        <v>77205.48</v>
      </c>
      <c r="H839" s="80">
        <v>15101.51</v>
      </c>
      <c r="I839" s="80">
        <v>18801.18</v>
      </c>
    </row>
    <row r="840" spans="1:9" ht="47.25" x14ac:dyDescent="0.25">
      <c r="A840" s="95" t="s">
        <v>869</v>
      </c>
      <c r="B840" s="95" t="s">
        <v>6</v>
      </c>
      <c r="C840" s="95" t="s">
        <v>469</v>
      </c>
      <c r="D840" s="95" t="s">
        <v>323</v>
      </c>
      <c r="E840" s="95" t="s">
        <v>758</v>
      </c>
      <c r="F840" s="95" t="s">
        <v>327</v>
      </c>
      <c r="G840" s="80">
        <v>77205.48</v>
      </c>
      <c r="H840" s="80">
        <v>15101.51</v>
      </c>
      <c r="I840" s="80">
        <v>18801.18</v>
      </c>
    </row>
    <row r="841" spans="1:9" ht="63" x14ac:dyDescent="0.25">
      <c r="A841" s="95" t="s">
        <v>1080</v>
      </c>
      <c r="B841" s="95" t="s">
        <v>6</v>
      </c>
      <c r="C841" s="95" t="s">
        <v>469</v>
      </c>
      <c r="D841" s="95" t="s">
        <v>323</v>
      </c>
      <c r="E841" s="95" t="s">
        <v>756</v>
      </c>
      <c r="F841" s="95"/>
      <c r="G841" s="80">
        <v>2106197.1</v>
      </c>
      <c r="H841" s="80">
        <v>2092197.1</v>
      </c>
      <c r="I841" s="80">
        <v>2092197.1</v>
      </c>
    </row>
    <row r="842" spans="1:9" ht="31.5" x14ac:dyDescent="0.25">
      <c r="A842" s="95" t="s">
        <v>877</v>
      </c>
      <c r="B842" s="95" t="s">
        <v>6</v>
      </c>
      <c r="C842" s="95" t="s">
        <v>469</v>
      </c>
      <c r="D842" s="95" t="s">
        <v>323</v>
      </c>
      <c r="E842" s="95" t="s">
        <v>756</v>
      </c>
      <c r="F842" s="95" t="s">
        <v>387</v>
      </c>
      <c r="G842" s="80">
        <v>314000</v>
      </c>
      <c r="H842" s="80">
        <v>300000</v>
      </c>
      <c r="I842" s="80">
        <v>300000</v>
      </c>
    </row>
    <row r="843" spans="1:9" ht="47.25" x14ac:dyDescent="0.25">
      <c r="A843" s="95" t="s">
        <v>869</v>
      </c>
      <c r="B843" s="95" t="s">
        <v>6</v>
      </c>
      <c r="C843" s="95" t="s">
        <v>469</v>
      </c>
      <c r="D843" s="95" t="s">
        <v>323</v>
      </c>
      <c r="E843" s="95" t="s">
        <v>756</v>
      </c>
      <c r="F843" s="95" t="s">
        <v>327</v>
      </c>
      <c r="G843" s="80">
        <v>1792197.1</v>
      </c>
      <c r="H843" s="80">
        <v>1792197.1</v>
      </c>
      <c r="I843" s="80">
        <v>1792197.1</v>
      </c>
    </row>
    <row r="844" spans="1:9" ht="31.5" x14ac:dyDescent="0.25">
      <c r="A844" s="95" t="s">
        <v>1116</v>
      </c>
      <c r="B844" s="95" t="s">
        <v>6</v>
      </c>
      <c r="C844" s="95" t="s">
        <v>449</v>
      </c>
      <c r="D844" s="95"/>
      <c r="E844" s="95"/>
      <c r="F844" s="95"/>
      <c r="G844" s="80">
        <v>4825394.24</v>
      </c>
      <c r="H844" s="80">
        <v>12153300</v>
      </c>
      <c r="I844" s="80">
        <v>12153300</v>
      </c>
    </row>
    <row r="845" spans="1:9" ht="31.5" x14ac:dyDescent="0.25">
      <c r="A845" s="95" t="s">
        <v>1117</v>
      </c>
      <c r="B845" s="95" t="s">
        <v>6</v>
      </c>
      <c r="C845" s="95" t="s">
        <v>449</v>
      </c>
      <c r="D845" s="95" t="s">
        <v>323</v>
      </c>
      <c r="E845" s="95"/>
      <c r="F845" s="95"/>
      <c r="G845" s="80">
        <v>4825394.24</v>
      </c>
      <c r="H845" s="80">
        <v>12153300</v>
      </c>
      <c r="I845" s="80">
        <v>12153300</v>
      </c>
    </row>
    <row r="846" spans="1:9" ht="47.25" x14ac:dyDescent="0.25">
      <c r="A846" s="95" t="s">
        <v>966</v>
      </c>
      <c r="B846" s="95" t="s">
        <v>6</v>
      </c>
      <c r="C846" s="95" t="s">
        <v>449</v>
      </c>
      <c r="D846" s="95" t="s">
        <v>323</v>
      </c>
      <c r="E846" s="95" t="s">
        <v>716</v>
      </c>
      <c r="F846" s="95"/>
      <c r="G846" s="80">
        <v>4825394.24</v>
      </c>
      <c r="H846" s="80">
        <v>12153300</v>
      </c>
      <c r="I846" s="80">
        <v>12153300</v>
      </c>
    </row>
    <row r="847" spans="1:9" ht="31.5" x14ac:dyDescent="0.25">
      <c r="A847" s="95" t="s">
        <v>1118</v>
      </c>
      <c r="B847" s="95" t="s">
        <v>6</v>
      </c>
      <c r="C847" s="95" t="s">
        <v>449</v>
      </c>
      <c r="D847" s="95" t="s">
        <v>323</v>
      </c>
      <c r="E847" s="95" t="s">
        <v>725</v>
      </c>
      <c r="F847" s="95"/>
      <c r="G847" s="80">
        <v>4825394.24</v>
      </c>
      <c r="H847" s="80">
        <v>12153300</v>
      </c>
      <c r="I847" s="80">
        <v>12153300</v>
      </c>
    </row>
    <row r="848" spans="1:9" ht="47.25" x14ac:dyDescent="0.25">
      <c r="A848" s="95" t="s">
        <v>1119</v>
      </c>
      <c r="B848" s="95" t="s">
        <v>6</v>
      </c>
      <c r="C848" s="95" t="s">
        <v>449</v>
      </c>
      <c r="D848" s="95" t="s">
        <v>323</v>
      </c>
      <c r="E848" s="95" t="s">
        <v>727</v>
      </c>
      <c r="F848" s="95"/>
      <c r="G848" s="80">
        <v>4825394.24</v>
      </c>
      <c r="H848" s="80">
        <v>12153300</v>
      </c>
      <c r="I848" s="80">
        <v>12153300</v>
      </c>
    </row>
    <row r="849" spans="1:9" ht="31.5" x14ac:dyDescent="0.25">
      <c r="A849" s="95" t="s">
        <v>1120</v>
      </c>
      <c r="B849" s="95" t="s">
        <v>6</v>
      </c>
      <c r="C849" s="95" t="s">
        <v>449</v>
      </c>
      <c r="D849" s="95" t="s">
        <v>323</v>
      </c>
      <c r="E849" s="95" t="s">
        <v>730</v>
      </c>
      <c r="F849" s="95"/>
      <c r="G849" s="80">
        <v>4825394.24</v>
      </c>
      <c r="H849" s="80">
        <v>12153300</v>
      </c>
      <c r="I849" s="80">
        <v>12153300</v>
      </c>
    </row>
    <row r="850" spans="1:9" ht="31.5" x14ac:dyDescent="0.25">
      <c r="A850" s="95" t="s">
        <v>1121</v>
      </c>
      <c r="B850" s="95" t="s">
        <v>6</v>
      </c>
      <c r="C850" s="95" t="s">
        <v>449</v>
      </c>
      <c r="D850" s="95" t="s">
        <v>323</v>
      </c>
      <c r="E850" s="95" t="s">
        <v>730</v>
      </c>
      <c r="F850" s="95" t="s">
        <v>732</v>
      </c>
      <c r="G850" s="80">
        <v>4825394.24</v>
      </c>
      <c r="H850" s="80">
        <v>12153300</v>
      </c>
      <c r="I850" s="80">
        <v>12153300</v>
      </c>
    </row>
    <row r="851" spans="1:9" x14ac:dyDescent="0.25">
      <c r="A851" s="95" t="s">
        <v>1122</v>
      </c>
      <c r="B851" s="95" t="s">
        <v>1123</v>
      </c>
      <c r="C851" s="95"/>
      <c r="D851" s="95"/>
      <c r="E851" s="95"/>
      <c r="F851" s="95"/>
      <c r="G851" s="80">
        <v>8822146.1799999997</v>
      </c>
      <c r="H851" s="80">
        <v>6597517</v>
      </c>
      <c r="I851" s="80">
        <v>6597517</v>
      </c>
    </row>
    <row r="852" spans="1:9" x14ac:dyDescent="0.25">
      <c r="A852" s="95" t="s">
        <v>863</v>
      </c>
      <c r="B852" s="95" t="s">
        <v>1123</v>
      </c>
      <c r="C852" s="95" t="s">
        <v>323</v>
      </c>
      <c r="D852" s="95"/>
      <c r="E852" s="95"/>
      <c r="F852" s="95"/>
      <c r="G852" s="80">
        <v>8822146.1799999997</v>
      </c>
      <c r="H852" s="80">
        <v>6597517</v>
      </c>
      <c r="I852" s="80">
        <v>6597517</v>
      </c>
    </row>
    <row r="853" spans="1:9" ht="47.25" x14ac:dyDescent="0.25">
      <c r="A853" s="95" t="s">
        <v>1124</v>
      </c>
      <c r="B853" s="95" t="s">
        <v>1123</v>
      </c>
      <c r="C853" s="95" t="s">
        <v>323</v>
      </c>
      <c r="D853" s="95" t="s">
        <v>358</v>
      </c>
      <c r="E853" s="95"/>
      <c r="F853" s="95"/>
      <c r="G853" s="80">
        <v>7888126.1799999997</v>
      </c>
      <c r="H853" s="80">
        <v>5682397</v>
      </c>
      <c r="I853" s="80">
        <v>5682397</v>
      </c>
    </row>
    <row r="854" spans="1:9" ht="47.25" x14ac:dyDescent="0.25">
      <c r="A854" s="95" t="s">
        <v>1125</v>
      </c>
      <c r="B854" s="95" t="s">
        <v>1123</v>
      </c>
      <c r="C854" s="95" t="s">
        <v>323</v>
      </c>
      <c r="D854" s="95" t="s">
        <v>358</v>
      </c>
      <c r="E854" s="95" t="s">
        <v>795</v>
      </c>
      <c r="F854" s="95"/>
      <c r="G854" s="80">
        <v>7888126.1799999997</v>
      </c>
      <c r="H854" s="80">
        <v>5682397</v>
      </c>
      <c r="I854" s="80">
        <v>5682397</v>
      </c>
    </row>
    <row r="855" spans="1:9" x14ac:dyDescent="0.25">
      <c r="A855" s="95" t="s">
        <v>1126</v>
      </c>
      <c r="B855" s="95" t="s">
        <v>1123</v>
      </c>
      <c r="C855" s="95" t="s">
        <v>323</v>
      </c>
      <c r="D855" s="95" t="s">
        <v>358</v>
      </c>
      <c r="E855" s="95" t="s">
        <v>797</v>
      </c>
      <c r="F855" s="95"/>
      <c r="G855" s="80">
        <v>7888126.1799999997</v>
      </c>
      <c r="H855" s="80">
        <v>5682397</v>
      </c>
      <c r="I855" s="80">
        <v>5682397</v>
      </c>
    </row>
    <row r="856" spans="1:9" x14ac:dyDescent="0.25">
      <c r="A856" s="95" t="s">
        <v>1127</v>
      </c>
      <c r="B856" s="95" t="s">
        <v>1123</v>
      </c>
      <c r="C856" s="95" t="s">
        <v>323</v>
      </c>
      <c r="D856" s="95" t="s">
        <v>358</v>
      </c>
      <c r="E856" s="95" t="s">
        <v>797</v>
      </c>
      <c r="F856" s="95"/>
      <c r="G856" s="80">
        <v>7888126.1799999997</v>
      </c>
      <c r="H856" s="80">
        <v>5682397</v>
      </c>
      <c r="I856" s="80">
        <v>5682397</v>
      </c>
    </row>
    <row r="857" spans="1:9" ht="31.5" x14ac:dyDescent="0.25">
      <c r="A857" s="95" t="s">
        <v>1128</v>
      </c>
      <c r="B857" s="95" t="s">
        <v>1123</v>
      </c>
      <c r="C857" s="95" t="s">
        <v>323</v>
      </c>
      <c r="D857" s="95" t="s">
        <v>358</v>
      </c>
      <c r="E857" s="95" t="s">
        <v>801</v>
      </c>
      <c r="F857" s="95"/>
      <c r="G857" s="80">
        <v>1606296.49</v>
      </c>
      <c r="H857" s="80">
        <v>1474775</v>
      </c>
      <c r="I857" s="80">
        <v>1474775</v>
      </c>
    </row>
    <row r="858" spans="1:9" ht="78.75" x14ac:dyDescent="0.25">
      <c r="A858" s="95" t="s">
        <v>920</v>
      </c>
      <c r="B858" s="95" t="s">
        <v>1123</v>
      </c>
      <c r="C858" s="95" t="s">
        <v>323</v>
      </c>
      <c r="D858" s="95" t="s">
        <v>358</v>
      </c>
      <c r="E858" s="95" t="s">
        <v>801</v>
      </c>
      <c r="F858" s="95" t="s">
        <v>385</v>
      </c>
      <c r="G858" s="80">
        <v>1606296.49</v>
      </c>
      <c r="H858" s="80">
        <v>1474775</v>
      </c>
      <c r="I858" s="80">
        <v>1474775</v>
      </c>
    </row>
    <row r="859" spans="1:9" ht="31.5" x14ac:dyDescent="0.25">
      <c r="A859" s="95" t="s">
        <v>1129</v>
      </c>
      <c r="B859" s="95" t="s">
        <v>1123</v>
      </c>
      <c r="C859" s="95" t="s">
        <v>323</v>
      </c>
      <c r="D859" s="95" t="s">
        <v>358</v>
      </c>
      <c r="E859" s="95" t="s">
        <v>803</v>
      </c>
      <c r="F859" s="95"/>
      <c r="G859" s="80">
        <v>6281829.6900000004</v>
      </c>
      <c r="H859" s="80">
        <v>4207622</v>
      </c>
      <c r="I859" s="80">
        <v>4207622</v>
      </c>
    </row>
    <row r="860" spans="1:9" ht="78.75" x14ac:dyDescent="0.25">
      <c r="A860" s="95" t="s">
        <v>920</v>
      </c>
      <c r="B860" s="95" t="s">
        <v>1123</v>
      </c>
      <c r="C860" s="95" t="s">
        <v>323</v>
      </c>
      <c r="D860" s="95" t="s">
        <v>358</v>
      </c>
      <c r="E860" s="95" t="s">
        <v>803</v>
      </c>
      <c r="F860" s="95" t="s">
        <v>385</v>
      </c>
      <c r="G860" s="80">
        <v>5178776.6900000004</v>
      </c>
      <c r="H860" s="80">
        <v>4207622</v>
      </c>
      <c r="I860" s="80">
        <v>4207622</v>
      </c>
    </row>
    <row r="861" spans="1:9" ht="31.5" x14ac:dyDescent="0.25">
      <c r="A861" s="95" t="s">
        <v>877</v>
      </c>
      <c r="B861" s="95" t="s">
        <v>1123</v>
      </c>
      <c r="C861" s="95" t="s">
        <v>323</v>
      </c>
      <c r="D861" s="95" t="s">
        <v>358</v>
      </c>
      <c r="E861" s="95" t="s">
        <v>803</v>
      </c>
      <c r="F861" s="95" t="s">
        <v>387</v>
      </c>
      <c r="G861" s="80">
        <v>1096053</v>
      </c>
      <c r="H861" s="80">
        <v>0</v>
      </c>
      <c r="I861" s="80">
        <v>0</v>
      </c>
    </row>
    <row r="862" spans="1:9" x14ac:dyDescent="0.25">
      <c r="A862" s="95" t="s">
        <v>921</v>
      </c>
      <c r="B862" s="95" t="s">
        <v>1123</v>
      </c>
      <c r="C862" s="95" t="s">
        <v>323</v>
      </c>
      <c r="D862" s="95" t="s">
        <v>358</v>
      </c>
      <c r="E862" s="95" t="s">
        <v>803</v>
      </c>
      <c r="F862" s="95" t="s">
        <v>395</v>
      </c>
      <c r="G862" s="80">
        <v>7000</v>
      </c>
      <c r="H862" s="80">
        <v>0</v>
      </c>
      <c r="I862" s="80">
        <v>0</v>
      </c>
    </row>
    <row r="863" spans="1:9" x14ac:dyDescent="0.25">
      <c r="A863" s="95" t="s">
        <v>864</v>
      </c>
      <c r="B863" s="95" t="s">
        <v>1123</v>
      </c>
      <c r="C863" s="95" t="s">
        <v>323</v>
      </c>
      <c r="D863" s="95" t="s">
        <v>449</v>
      </c>
      <c r="E863" s="95"/>
      <c r="F863" s="95"/>
      <c r="G863" s="80">
        <v>934020</v>
      </c>
      <c r="H863" s="80">
        <v>915120</v>
      </c>
      <c r="I863" s="80">
        <v>915120</v>
      </c>
    </row>
    <row r="864" spans="1:9" ht="47.25" x14ac:dyDescent="0.25">
      <c r="A864" s="95" t="s">
        <v>1125</v>
      </c>
      <c r="B864" s="95" t="s">
        <v>1123</v>
      </c>
      <c r="C864" s="95" t="s">
        <v>323</v>
      </c>
      <c r="D864" s="95" t="s">
        <v>449</v>
      </c>
      <c r="E864" s="95" t="s">
        <v>795</v>
      </c>
      <c r="F864" s="95"/>
      <c r="G864" s="80">
        <v>934020</v>
      </c>
      <c r="H864" s="80">
        <v>915120</v>
      </c>
      <c r="I864" s="80">
        <v>915120</v>
      </c>
    </row>
    <row r="865" spans="1:9" x14ac:dyDescent="0.25">
      <c r="A865" s="95" t="s">
        <v>1126</v>
      </c>
      <c r="B865" s="95" t="s">
        <v>1123</v>
      </c>
      <c r="C865" s="95" t="s">
        <v>323</v>
      </c>
      <c r="D865" s="95" t="s">
        <v>449</v>
      </c>
      <c r="E865" s="95" t="s">
        <v>797</v>
      </c>
      <c r="F865" s="95"/>
      <c r="G865" s="80">
        <v>934020</v>
      </c>
      <c r="H865" s="80">
        <v>915120</v>
      </c>
      <c r="I865" s="80">
        <v>915120</v>
      </c>
    </row>
    <row r="866" spans="1:9" x14ac:dyDescent="0.25">
      <c r="A866" s="95" t="s">
        <v>1127</v>
      </c>
      <c r="B866" s="95" t="s">
        <v>1123</v>
      </c>
      <c r="C866" s="95" t="s">
        <v>323</v>
      </c>
      <c r="D866" s="95" t="s">
        <v>449</v>
      </c>
      <c r="E866" s="95" t="s">
        <v>797</v>
      </c>
      <c r="F866" s="95"/>
      <c r="G866" s="80">
        <v>934020</v>
      </c>
      <c r="H866" s="80">
        <v>915120</v>
      </c>
      <c r="I866" s="80">
        <v>915120</v>
      </c>
    </row>
    <row r="867" spans="1:9" ht="31.5" x14ac:dyDescent="0.25">
      <c r="A867" s="95" t="s">
        <v>923</v>
      </c>
      <c r="B867" s="95" t="s">
        <v>1123</v>
      </c>
      <c r="C867" s="95" t="s">
        <v>323</v>
      </c>
      <c r="D867" s="95" t="s">
        <v>449</v>
      </c>
      <c r="E867" s="95" t="s">
        <v>805</v>
      </c>
      <c r="F867" s="95"/>
      <c r="G867" s="80">
        <v>18900</v>
      </c>
      <c r="H867" s="80">
        <v>0</v>
      </c>
      <c r="I867" s="80">
        <v>0</v>
      </c>
    </row>
    <row r="868" spans="1:9" ht="31.5" x14ac:dyDescent="0.25">
      <c r="A868" s="95" t="s">
        <v>877</v>
      </c>
      <c r="B868" s="95" t="s">
        <v>1123</v>
      </c>
      <c r="C868" s="95" t="s">
        <v>323</v>
      </c>
      <c r="D868" s="95" t="s">
        <v>449</v>
      </c>
      <c r="E868" s="95" t="s">
        <v>805</v>
      </c>
      <c r="F868" s="95" t="s">
        <v>387</v>
      </c>
      <c r="G868" s="80">
        <v>18900</v>
      </c>
      <c r="H868" s="80">
        <v>0</v>
      </c>
      <c r="I868" s="80">
        <v>0</v>
      </c>
    </row>
    <row r="869" spans="1:9" ht="31.5" x14ac:dyDescent="0.25">
      <c r="A869" s="95" t="s">
        <v>1202</v>
      </c>
      <c r="B869" s="95" t="s">
        <v>1123</v>
      </c>
      <c r="C869" s="95" t="s">
        <v>323</v>
      </c>
      <c r="D869" s="95" t="s">
        <v>449</v>
      </c>
      <c r="E869" s="95" t="s">
        <v>1203</v>
      </c>
      <c r="F869" s="95"/>
      <c r="G869" s="80">
        <v>915120</v>
      </c>
      <c r="H869" s="80">
        <v>915120</v>
      </c>
      <c r="I869" s="80">
        <v>915120</v>
      </c>
    </row>
    <row r="870" spans="1:9" ht="31.5" x14ac:dyDescent="0.25">
      <c r="A870" s="95" t="s">
        <v>877</v>
      </c>
      <c r="B870" s="95" t="s">
        <v>1123</v>
      </c>
      <c r="C870" s="95" t="s">
        <v>323</v>
      </c>
      <c r="D870" s="95" t="s">
        <v>449</v>
      </c>
      <c r="E870" s="95" t="s">
        <v>1203</v>
      </c>
      <c r="F870" s="95" t="s">
        <v>387</v>
      </c>
      <c r="G870" s="80">
        <v>915120</v>
      </c>
      <c r="H870" s="80">
        <v>915120</v>
      </c>
      <c r="I870" s="80">
        <v>915120</v>
      </c>
    </row>
    <row r="871" spans="1:9" x14ac:dyDescent="0.25">
      <c r="A871" s="95" t="s">
        <v>1130</v>
      </c>
      <c r="B871" s="95" t="s">
        <v>1131</v>
      </c>
      <c r="C871" s="95"/>
      <c r="D871" s="95"/>
      <c r="E871" s="95"/>
      <c r="F871" s="95"/>
      <c r="G871" s="80">
        <v>2497001.52</v>
      </c>
      <c r="H871" s="80">
        <v>1970733</v>
      </c>
      <c r="I871" s="80">
        <v>1970733</v>
      </c>
    </row>
    <row r="872" spans="1:9" x14ac:dyDescent="0.25">
      <c r="A872" s="95" t="s">
        <v>863</v>
      </c>
      <c r="B872" s="95" t="s">
        <v>1131</v>
      </c>
      <c r="C872" s="95" t="s">
        <v>323</v>
      </c>
      <c r="D872" s="95"/>
      <c r="E872" s="95"/>
      <c r="F872" s="95"/>
      <c r="G872" s="80">
        <v>2497001.52</v>
      </c>
      <c r="H872" s="80">
        <v>1970733</v>
      </c>
      <c r="I872" s="80">
        <v>1970733</v>
      </c>
    </row>
    <row r="873" spans="1:9" ht="47.25" x14ac:dyDescent="0.25">
      <c r="A873" s="95" t="s">
        <v>965</v>
      </c>
      <c r="B873" s="95" t="s">
        <v>1131</v>
      </c>
      <c r="C873" s="95" t="s">
        <v>323</v>
      </c>
      <c r="D873" s="95" t="s">
        <v>703</v>
      </c>
      <c r="E873" s="95"/>
      <c r="F873" s="95"/>
      <c r="G873" s="80">
        <v>2491621.52</v>
      </c>
      <c r="H873" s="80">
        <v>1970733</v>
      </c>
      <c r="I873" s="80">
        <v>1970733</v>
      </c>
    </row>
    <row r="874" spans="1:9" ht="47.25" x14ac:dyDescent="0.25">
      <c r="A874" s="95" t="s">
        <v>1132</v>
      </c>
      <c r="B874" s="95" t="s">
        <v>1131</v>
      </c>
      <c r="C874" s="95" t="s">
        <v>323</v>
      </c>
      <c r="D874" s="95" t="s">
        <v>703</v>
      </c>
      <c r="E874" s="95" t="s">
        <v>807</v>
      </c>
      <c r="F874" s="95"/>
      <c r="G874" s="80">
        <v>2491621.52</v>
      </c>
      <c r="H874" s="80">
        <v>1970733</v>
      </c>
      <c r="I874" s="80">
        <v>1970733</v>
      </c>
    </row>
    <row r="875" spans="1:9" ht="31.5" x14ac:dyDescent="0.25">
      <c r="A875" s="95" t="s">
        <v>1133</v>
      </c>
      <c r="B875" s="95" t="s">
        <v>1131</v>
      </c>
      <c r="C875" s="95" t="s">
        <v>323</v>
      </c>
      <c r="D875" s="95" t="s">
        <v>703</v>
      </c>
      <c r="E875" s="95" t="s">
        <v>809</v>
      </c>
      <c r="F875" s="95"/>
      <c r="G875" s="80">
        <v>2491621.52</v>
      </c>
      <c r="H875" s="80">
        <v>1970733</v>
      </c>
      <c r="I875" s="80">
        <v>1970733</v>
      </c>
    </row>
    <row r="876" spans="1:9" ht="31.5" x14ac:dyDescent="0.25">
      <c r="A876" s="95" t="s">
        <v>1134</v>
      </c>
      <c r="B876" s="95" t="s">
        <v>1131</v>
      </c>
      <c r="C876" s="95" t="s">
        <v>323</v>
      </c>
      <c r="D876" s="95" t="s">
        <v>703</v>
      </c>
      <c r="E876" s="95" t="s">
        <v>809</v>
      </c>
      <c r="F876" s="95"/>
      <c r="G876" s="80">
        <v>2491621.52</v>
      </c>
      <c r="H876" s="80">
        <v>1970733</v>
      </c>
      <c r="I876" s="80">
        <v>1970733</v>
      </c>
    </row>
    <row r="877" spans="1:9" ht="47.25" x14ac:dyDescent="0.25">
      <c r="A877" s="95" t="s">
        <v>1135</v>
      </c>
      <c r="B877" s="95" t="s">
        <v>1131</v>
      </c>
      <c r="C877" s="95" t="s">
        <v>323</v>
      </c>
      <c r="D877" s="95" t="s">
        <v>703</v>
      </c>
      <c r="E877" s="95" t="s">
        <v>812</v>
      </c>
      <c r="F877" s="95"/>
      <c r="G877" s="80">
        <v>1097091</v>
      </c>
      <c r="H877" s="80">
        <v>1003998</v>
      </c>
      <c r="I877" s="80">
        <v>1003998</v>
      </c>
    </row>
    <row r="878" spans="1:9" ht="78.75" x14ac:dyDescent="0.25">
      <c r="A878" s="95" t="s">
        <v>920</v>
      </c>
      <c r="B878" s="95" t="s">
        <v>1131</v>
      </c>
      <c r="C878" s="95" t="s">
        <v>323</v>
      </c>
      <c r="D878" s="95" t="s">
        <v>703</v>
      </c>
      <c r="E878" s="95" t="s">
        <v>812</v>
      </c>
      <c r="F878" s="95" t="s">
        <v>385</v>
      </c>
      <c r="G878" s="80">
        <v>1097091</v>
      </c>
      <c r="H878" s="80">
        <v>1003998</v>
      </c>
      <c r="I878" s="80">
        <v>1003998</v>
      </c>
    </row>
    <row r="879" spans="1:9" ht="47.25" x14ac:dyDescent="0.25">
      <c r="A879" s="95" t="s">
        <v>1136</v>
      </c>
      <c r="B879" s="95" t="s">
        <v>1131</v>
      </c>
      <c r="C879" s="95" t="s">
        <v>323</v>
      </c>
      <c r="D879" s="95" t="s">
        <v>703</v>
      </c>
      <c r="E879" s="95" t="s">
        <v>814</v>
      </c>
      <c r="F879" s="95"/>
      <c r="G879" s="80">
        <v>1384530.52</v>
      </c>
      <c r="H879" s="80">
        <v>966735</v>
      </c>
      <c r="I879" s="80">
        <v>966735</v>
      </c>
    </row>
    <row r="880" spans="1:9" ht="78.75" x14ac:dyDescent="0.25">
      <c r="A880" s="95" t="s">
        <v>920</v>
      </c>
      <c r="B880" s="95" t="s">
        <v>1131</v>
      </c>
      <c r="C880" s="95" t="s">
        <v>323</v>
      </c>
      <c r="D880" s="95" t="s">
        <v>703</v>
      </c>
      <c r="E880" s="95" t="s">
        <v>814</v>
      </c>
      <c r="F880" s="95" t="s">
        <v>385</v>
      </c>
      <c r="G880" s="80">
        <v>1215673.6599999999</v>
      </c>
      <c r="H880" s="80">
        <v>966735</v>
      </c>
      <c r="I880" s="80">
        <v>966735</v>
      </c>
    </row>
    <row r="881" spans="1:9" ht="31.5" x14ac:dyDescent="0.25">
      <c r="A881" s="95" t="s">
        <v>877</v>
      </c>
      <c r="B881" s="95" t="s">
        <v>1131</v>
      </c>
      <c r="C881" s="95" t="s">
        <v>323</v>
      </c>
      <c r="D881" s="95" t="s">
        <v>703</v>
      </c>
      <c r="E881" s="95" t="s">
        <v>814</v>
      </c>
      <c r="F881" s="95" t="s">
        <v>387</v>
      </c>
      <c r="G881" s="80">
        <v>158856.85999999999</v>
      </c>
      <c r="H881" s="80">
        <v>0</v>
      </c>
      <c r="I881" s="80">
        <v>0</v>
      </c>
    </row>
    <row r="882" spans="1:9" x14ac:dyDescent="0.25">
      <c r="A882" s="95" t="s">
        <v>921</v>
      </c>
      <c r="B882" s="95" t="s">
        <v>1131</v>
      </c>
      <c r="C882" s="95" t="s">
        <v>323</v>
      </c>
      <c r="D882" s="95" t="s">
        <v>703</v>
      </c>
      <c r="E882" s="95" t="s">
        <v>814</v>
      </c>
      <c r="F882" s="95" t="s">
        <v>395</v>
      </c>
      <c r="G882" s="80">
        <v>10000</v>
      </c>
      <c r="H882" s="80">
        <v>0</v>
      </c>
      <c r="I882" s="80">
        <v>0</v>
      </c>
    </row>
    <row r="883" spans="1:9" ht="78.75" x14ac:dyDescent="0.25">
      <c r="A883" s="95" t="s">
        <v>1516</v>
      </c>
      <c r="B883" s="95" t="s">
        <v>1131</v>
      </c>
      <c r="C883" s="95" t="s">
        <v>323</v>
      </c>
      <c r="D883" s="95" t="s">
        <v>703</v>
      </c>
      <c r="E883" s="95" t="s">
        <v>1514</v>
      </c>
      <c r="F883" s="95"/>
      <c r="G883" s="80">
        <v>10000</v>
      </c>
      <c r="H883" s="80">
        <v>0</v>
      </c>
      <c r="I883" s="80">
        <v>0</v>
      </c>
    </row>
    <row r="884" spans="1:9" ht="31.5" x14ac:dyDescent="0.25">
      <c r="A884" s="95" t="s">
        <v>877</v>
      </c>
      <c r="B884" s="95" t="s">
        <v>1131</v>
      </c>
      <c r="C884" s="95" t="s">
        <v>323</v>
      </c>
      <c r="D884" s="95" t="s">
        <v>703</v>
      </c>
      <c r="E884" s="95" t="s">
        <v>1514</v>
      </c>
      <c r="F884" s="95" t="s">
        <v>387</v>
      </c>
      <c r="G884" s="80">
        <v>10000</v>
      </c>
      <c r="H884" s="80">
        <v>0</v>
      </c>
      <c r="I884" s="80">
        <v>0</v>
      </c>
    </row>
    <row r="885" spans="1:9" x14ac:dyDescent="0.25">
      <c r="A885" s="95" t="s">
        <v>864</v>
      </c>
      <c r="B885" s="95" t="s">
        <v>1131</v>
      </c>
      <c r="C885" s="95" t="s">
        <v>323</v>
      </c>
      <c r="D885" s="95" t="s">
        <v>449</v>
      </c>
      <c r="E885" s="95"/>
      <c r="F885" s="95"/>
      <c r="G885" s="80">
        <v>5380</v>
      </c>
      <c r="H885" s="80">
        <v>0</v>
      </c>
      <c r="I885" s="80">
        <v>0</v>
      </c>
    </row>
    <row r="886" spans="1:9" ht="47.25" x14ac:dyDescent="0.25">
      <c r="A886" s="95" t="s">
        <v>1132</v>
      </c>
      <c r="B886" s="95" t="s">
        <v>1131</v>
      </c>
      <c r="C886" s="95" t="s">
        <v>323</v>
      </c>
      <c r="D886" s="95" t="s">
        <v>449</v>
      </c>
      <c r="E886" s="95" t="s">
        <v>807</v>
      </c>
      <c r="F886" s="95"/>
      <c r="G886" s="80">
        <v>5380</v>
      </c>
      <c r="H886" s="80">
        <v>0</v>
      </c>
      <c r="I886" s="80">
        <v>0</v>
      </c>
    </row>
    <row r="887" spans="1:9" ht="31.5" x14ac:dyDescent="0.25">
      <c r="A887" s="95" t="s">
        <v>1133</v>
      </c>
      <c r="B887" s="95" t="s">
        <v>1131</v>
      </c>
      <c r="C887" s="95" t="s">
        <v>323</v>
      </c>
      <c r="D887" s="95" t="s">
        <v>449</v>
      </c>
      <c r="E887" s="95" t="s">
        <v>809</v>
      </c>
      <c r="F887" s="95"/>
      <c r="G887" s="80">
        <v>5380</v>
      </c>
      <c r="H887" s="80">
        <v>0</v>
      </c>
      <c r="I887" s="80">
        <v>0</v>
      </c>
    </row>
    <row r="888" spans="1:9" ht="31.5" x14ac:dyDescent="0.25">
      <c r="A888" s="95" t="s">
        <v>1134</v>
      </c>
      <c r="B888" s="95" t="s">
        <v>1131</v>
      </c>
      <c r="C888" s="95" t="s">
        <v>323</v>
      </c>
      <c r="D888" s="95" t="s">
        <v>449</v>
      </c>
      <c r="E888" s="95" t="s">
        <v>809</v>
      </c>
      <c r="F888" s="95"/>
      <c r="G888" s="80">
        <v>5380</v>
      </c>
      <c r="H888" s="80">
        <v>0</v>
      </c>
      <c r="I888" s="80">
        <v>0</v>
      </c>
    </row>
    <row r="889" spans="1:9" ht="31.5" x14ac:dyDescent="0.25">
      <c r="A889" s="95" t="s">
        <v>923</v>
      </c>
      <c r="B889" s="95" t="s">
        <v>1131</v>
      </c>
      <c r="C889" s="95" t="s">
        <v>323</v>
      </c>
      <c r="D889" s="95" t="s">
        <v>449</v>
      </c>
      <c r="E889" s="95" t="s">
        <v>815</v>
      </c>
      <c r="F889" s="95"/>
      <c r="G889" s="80">
        <v>5380</v>
      </c>
      <c r="H889" s="80">
        <v>0</v>
      </c>
      <c r="I889" s="80">
        <v>0</v>
      </c>
    </row>
    <row r="890" spans="1:9" ht="31.5" x14ac:dyDescent="0.25">
      <c r="A890" s="95" t="s">
        <v>877</v>
      </c>
      <c r="B890" s="95" t="s">
        <v>1131</v>
      </c>
      <c r="C890" s="95" t="s">
        <v>323</v>
      </c>
      <c r="D890" s="95" t="s">
        <v>449</v>
      </c>
      <c r="E890" s="95" t="s">
        <v>815</v>
      </c>
      <c r="F890" s="95" t="s">
        <v>387</v>
      </c>
      <c r="G890" s="80">
        <v>5380</v>
      </c>
      <c r="H890" s="80">
        <v>0</v>
      </c>
      <c r="I890" s="80">
        <v>0</v>
      </c>
    </row>
    <row r="891" spans="1:9" ht="31.5" x14ac:dyDescent="0.25">
      <c r="A891" s="95" t="s">
        <v>7</v>
      </c>
      <c r="B891" s="95" t="s">
        <v>8</v>
      </c>
      <c r="C891" s="95"/>
      <c r="D891" s="95"/>
      <c r="E891" s="95"/>
      <c r="F891" s="95"/>
      <c r="G891" s="80">
        <v>12798200.880000001</v>
      </c>
      <c r="H891" s="80">
        <v>10669641</v>
      </c>
      <c r="I891" s="80">
        <v>10669641</v>
      </c>
    </row>
    <row r="892" spans="1:9" x14ac:dyDescent="0.25">
      <c r="A892" s="95" t="s">
        <v>863</v>
      </c>
      <c r="B892" s="95" t="s">
        <v>8</v>
      </c>
      <c r="C892" s="95" t="s">
        <v>323</v>
      </c>
      <c r="D892" s="95"/>
      <c r="E892" s="95"/>
      <c r="F892" s="95"/>
      <c r="G892" s="80">
        <v>12798200.880000001</v>
      </c>
      <c r="H892" s="80">
        <v>10669641</v>
      </c>
      <c r="I892" s="80">
        <v>10669641</v>
      </c>
    </row>
    <row r="893" spans="1:9" x14ac:dyDescent="0.25">
      <c r="A893" s="95" t="s">
        <v>864</v>
      </c>
      <c r="B893" s="95" t="s">
        <v>8</v>
      </c>
      <c r="C893" s="95" t="s">
        <v>323</v>
      </c>
      <c r="D893" s="95" t="s">
        <v>449</v>
      </c>
      <c r="E893" s="95"/>
      <c r="F893" s="95"/>
      <c r="G893" s="80">
        <v>12798200.880000001</v>
      </c>
      <c r="H893" s="80">
        <v>10669641</v>
      </c>
      <c r="I893" s="80">
        <v>10669641</v>
      </c>
    </row>
    <row r="894" spans="1:9" ht="63" x14ac:dyDescent="0.25">
      <c r="A894" s="95" t="s">
        <v>911</v>
      </c>
      <c r="B894" s="95" t="s">
        <v>8</v>
      </c>
      <c r="C894" s="95" t="s">
        <v>323</v>
      </c>
      <c r="D894" s="95" t="s">
        <v>449</v>
      </c>
      <c r="E894" s="95" t="s">
        <v>641</v>
      </c>
      <c r="F894" s="95"/>
      <c r="G894" s="80">
        <v>1004341</v>
      </c>
      <c r="H894" s="80">
        <v>1004341</v>
      </c>
      <c r="I894" s="80">
        <v>1004341</v>
      </c>
    </row>
    <row r="895" spans="1:9" ht="63" x14ac:dyDescent="0.25">
      <c r="A895" s="95" t="s">
        <v>912</v>
      </c>
      <c r="B895" s="95" t="s">
        <v>8</v>
      </c>
      <c r="C895" s="95" t="s">
        <v>323</v>
      </c>
      <c r="D895" s="95" t="s">
        <v>449</v>
      </c>
      <c r="E895" s="95" t="s">
        <v>641</v>
      </c>
      <c r="F895" s="95"/>
      <c r="G895" s="80">
        <v>1004341</v>
      </c>
      <c r="H895" s="80">
        <v>1004341</v>
      </c>
      <c r="I895" s="80">
        <v>1004341</v>
      </c>
    </row>
    <row r="896" spans="1:9" ht="47.25" x14ac:dyDescent="0.25">
      <c r="A896" s="95" t="s">
        <v>1137</v>
      </c>
      <c r="B896" s="95" t="s">
        <v>8</v>
      </c>
      <c r="C896" s="95" t="s">
        <v>323</v>
      </c>
      <c r="D896" s="95" t="s">
        <v>449</v>
      </c>
      <c r="E896" s="95" t="s">
        <v>648</v>
      </c>
      <c r="F896" s="95"/>
      <c r="G896" s="80">
        <v>1004341</v>
      </c>
      <c r="H896" s="80">
        <v>1004341</v>
      </c>
      <c r="I896" s="80">
        <v>1004341</v>
      </c>
    </row>
    <row r="897" spans="1:9" ht="31.5" x14ac:dyDescent="0.25">
      <c r="A897" s="95" t="s">
        <v>1138</v>
      </c>
      <c r="B897" s="95" t="s">
        <v>8</v>
      </c>
      <c r="C897" s="95" t="s">
        <v>323</v>
      </c>
      <c r="D897" s="95" t="s">
        <v>449</v>
      </c>
      <c r="E897" s="95" t="s">
        <v>650</v>
      </c>
      <c r="F897" s="95"/>
      <c r="G897" s="80">
        <v>1004341</v>
      </c>
      <c r="H897" s="80">
        <v>1004341</v>
      </c>
      <c r="I897" s="80">
        <v>1004341</v>
      </c>
    </row>
    <row r="898" spans="1:9" ht="31.5" x14ac:dyDescent="0.25">
      <c r="A898" s="95" t="s">
        <v>877</v>
      </c>
      <c r="B898" s="95" t="s">
        <v>8</v>
      </c>
      <c r="C898" s="95" t="s">
        <v>323</v>
      </c>
      <c r="D898" s="95" t="s">
        <v>449</v>
      </c>
      <c r="E898" s="95" t="s">
        <v>650</v>
      </c>
      <c r="F898" s="95" t="s">
        <v>387</v>
      </c>
      <c r="G898" s="80">
        <v>1004341</v>
      </c>
      <c r="H898" s="80">
        <v>1004341</v>
      </c>
      <c r="I898" s="80">
        <v>1004341</v>
      </c>
    </row>
    <row r="899" spans="1:9" ht="47.25" x14ac:dyDescent="0.25">
      <c r="A899" s="95" t="s">
        <v>1139</v>
      </c>
      <c r="B899" s="95" t="s">
        <v>8</v>
      </c>
      <c r="C899" s="95" t="s">
        <v>323</v>
      </c>
      <c r="D899" s="95" t="s">
        <v>449</v>
      </c>
      <c r="E899" s="95" t="s">
        <v>652</v>
      </c>
      <c r="F899" s="95"/>
      <c r="G899" s="80">
        <v>11617560.310000001</v>
      </c>
      <c r="H899" s="80">
        <v>9665300</v>
      </c>
      <c r="I899" s="80">
        <v>9665300</v>
      </c>
    </row>
    <row r="900" spans="1:9" ht="47.25" x14ac:dyDescent="0.25">
      <c r="A900" s="95" t="s">
        <v>1140</v>
      </c>
      <c r="B900" s="95" t="s">
        <v>8</v>
      </c>
      <c r="C900" s="95" t="s">
        <v>323</v>
      </c>
      <c r="D900" s="95" t="s">
        <v>449</v>
      </c>
      <c r="E900" s="95" t="s">
        <v>654</v>
      </c>
      <c r="F900" s="95"/>
      <c r="G900" s="80">
        <v>8548116.7400000002</v>
      </c>
      <c r="H900" s="80">
        <v>6606088</v>
      </c>
      <c r="I900" s="80">
        <v>6606088</v>
      </c>
    </row>
    <row r="901" spans="1:9" ht="47.25" x14ac:dyDescent="0.25">
      <c r="A901" s="95" t="s">
        <v>1141</v>
      </c>
      <c r="B901" s="95" t="s">
        <v>8</v>
      </c>
      <c r="C901" s="95" t="s">
        <v>323</v>
      </c>
      <c r="D901" s="95" t="s">
        <v>449</v>
      </c>
      <c r="E901" s="95" t="s">
        <v>656</v>
      </c>
      <c r="F901" s="95"/>
      <c r="G901" s="80">
        <v>8548116.7400000002</v>
      </c>
      <c r="H901" s="80">
        <v>6606088</v>
      </c>
      <c r="I901" s="80">
        <v>6606088</v>
      </c>
    </row>
    <row r="902" spans="1:9" ht="47.25" x14ac:dyDescent="0.25">
      <c r="A902" s="95" t="s">
        <v>919</v>
      </c>
      <c r="B902" s="95" t="s">
        <v>8</v>
      </c>
      <c r="C902" s="95" t="s">
        <v>323</v>
      </c>
      <c r="D902" s="95" t="s">
        <v>449</v>
      </c>
      <c r="E902" s="95" t="s">
        <v>657</v>
      </c>
      <c r="F902" s="95"/>
      <c r="G902" s="80">
        <v>8548116.7400000002</v>
      </c>
      <c r="H902" s="80">
        <v>6606088</v>
      </c>
      <c r="I902" s="80">
        <v>6606088</v>
      </c>
    </row>
    <row r="903" spans="1:9" ht="78.75" x14ac:dyDescent="0.25">
      <c r="A903" s="95" t="s">
        <v>920</v>
      </c>
      <c r="B903" s="95" t="s">
        <v>8</v>
      </c>
      <c r="C903" s="95" t="s">
        <v>323</v>
      </c>
      <c r="D903" s="95" t="s">
        <v>449</v>
      </c>
      <c r="E903" s="95" t="s">
        <v>657</v>
      </c>
      <c r="F903" s="95" t="s">
        <v>385</v>
      </c>
      <c r="G903" s="80">
        <v>8253287.5300000003</v>
      </c>
      <c r="H903" s="80">
        <v>6606088</v>
      </c>
      <c r="I903" s="80">
        <v>6606088</v>
      </c>
    </row>
    <row r="904" spans="1:9" ht="31.5" x14ac:dyDescent="0.25">
      <c r="A904" s="95" t="s">
        <v>877</v>
      </c>
      <c r="B904" s="95" t="s">
        <v>8</v>
      </c>
      <c r="C904" s="95" t="s">
        <v>323</v>
      </c>
      <c r="D904" s="95" t="s">
        <v>449</v>
      </c>
      <c r="E904" s="95" t="s">
        <v>657</v>
      </c>
      <c r="F904" s="95" t="s">
        <v>387</v>
      </c>
      <c r="G904" s="80">
        <v>293829.21000000002</v>
      </c>
      <c r="H904" s="80">
        <v>0</v>
      </c>
      <c r="I904" s="80">
        <v>0</v>
      </c>
    </row>
    <row r="905" spans="1:9" ht="31.5" customHeight="1" x14ac:dyDescent="0.25">
      <c r="A905" s="95" t="s">
        <v>921</v>
      </c>
      <c r="B905" s="95" t="s">
        <v>8</v>
      </c>
      <c r="C905" s="95" t="s">
        <v>323</v>
      </c>
      <c r="D905" s="95" t="s">
        <v>449</v>
      </c>
      <c r="E905" s="95" t="s">
        <v>657</v>
      </c>
      <c r="F905" s="95" t="s">
        <v>395</v>
      </c>
      <c r="G905" s="80">
        <v>1000</v>
      </c>
      <c r="H905" s="80">
        <v>0</v>
      </c>
      <c r="I905" s="80">
        <v>0</v>
      </c>
    </row>
    <row r="906" spans="1:9" ht="31.5" x14ac:dyDescent="0.25">
      <c r="A906" s="95" t="s">
        <v>1142</v>
      </c>
      <c r="B906" s="95" t="s">
        <v>8</v>
      </c>
      <c r="C906" s="95" t="s">
        <v>323</v>
      </c>
      <c r="D906" s="95" t="s">
        <v>449</v>
      </c>
      <c r="E906" s="95" t="s">
        <v>659</v>
      </c>
      <c r="F906" s="95"/>
      <c r="G906" s="80">
        <v>3069443.57</v>
      </c>
      <c r="H906" s="80">
        <v>3059212</v>
      </c>
      <c r="I906" s="80">
        <v>3059212</v>
      </c>
    </row>
    <row r="907" spans="1:9" ht="47.25" x14ac:dyDescent="0.25">
      <c r="A907" s="95" t="s">
        <v>1137</v>
      </c>
      <c r="B907" s="95" t="s">
        <v>8</v>
      </c>
      <c r="C907" s="95" t="s">
        <v>323</v>
      </c>
      <c r="D907" s="95" t="s">
        <v>449</v>
      </c>
      <c r="E907" s="95" t="s">
        <v>660</v>
      </c>
      <c r="F907" s="95"/>
      <c r="G907" s="80">
        <v>3069443.57</v>
      </c>
      <c r="H907" s="80">
        <v>3059212</v>
      </c>
      <c r="I907" s="80">
        <v>3059212</v>
      </c>
    </row>
    <row r="908" spans="1:9" ht="31.5" x14ac:dyDescent="0.25">
      <c r="A908" s="95" t="s">
        <v>1143</v>
      </c>
      <c r="B908" s="95" t="s">
        <v>8</v>
      </c>
      <c r="C908" s="95" t="s">
        <v>323</v>
      </c>
      <c r="D908" s="95" t="s">
        <v>449</v>
      </c>
      <c r="E908" s="95" t="s">
        <v>662</v>
      </c>
      <c r="F908" s="95"/>
      <c r="G908" s="80">
        <v>263800</v>
      </c>
      <c r="H908" s="80">
        <v>263800</v>
      </c>
      <c r="I908" s="80">
        <v>263800</v>
      </c>
    </row>
    <row r="909" spans="1:9" ht="31.5" x14ac:dyDescent="0.25">
      <c r="A909" s="95" t="s">
        <v>877</v>
      </c>
      <c r="B909" s="95" t="s">
        <v>8</v>
      </c>
      <c r="C909" s="95" t="s">
        <v>323</v>
      </c>
      <c r="D909" s="95" t="s">
        <v>449</v>
      </c>
      <c r="E909" s="95" t="s">
        <v>662</v>
      </c>
      <c r="F909" s="95" t="s">
        <v>387</v>
      </c>
      <c r="G909" s="80">
        <v>263800</v>
      </c>
      <c r="H909" s="80">
        <v>263800</v>
      </c>
      <c r="I909" s="80">
        <v>263800</v>
      </c>
    </row>
    <row r="910" spans="1:9" ht="31.5" x14ac:dyDescent="0.25">
      <c r="A910" s="95" t="s">
        <v>1144</v>
      </c>
      <c r="B910" s="95" t="s">
        <v>8</v>
      </c>
      <c r="C910" s="95" t="s">
        <v>323</v>
      </c>
      <c r="D910" s="95" t="s">
        <v>449</v>
      </c>
      <c r="E910" s="95" t="s">
        <v>664</v>
      </c>
      <c r="F910" s="95"/>
      <c r="G910" s="80">
        <v>2689073.57</v>
      </c>
      <c r="H910" s="80">
        <v>2678842</v>
      </c>
      <c r="I910" s="80">
        <v>2678842</v>
      </c>
    </row>
    <row r="911" spans="1:9" ht="31.5" x14ac:dyDescent="0.25">
      <c r="A911" s="95" t="s">
        <v>877</v>
      </c>
      <c r="B911" s="95" t="s">
        <v>8</v>
      </c>
      <c r="C911" s="95" t="s">
        <v>323</v>
      </c>
      <c r="D911" s="95" t="s">
        <v>449</v>
      </c>
      <c r="E911" s="95" t="s">
        <v>664</v>
      </c>
      <c r="F911" s="95" t="s">
        <v>387</v>
      </c>
      <c r="G911" s="80">
        <v>2689073.57</v>
      </c>
      <c r="H911" s="80">
        <v>2678842</v>
      </c>
      <c r="I911" s="80">
        <v>2678842</v>
      </c>
    </row>
    <row r="912" spans="1:9" ht="47.25" x14ac:dyDescent="0.25">
      <c r="A912" s="95" t="s">
        <v>1145</v>
      </c>
      <c r="B912" s="95" t="s">
        <v>8</v>
      </c>
      <c r="C912" s="95" t="s">
        <v>323</v>
      </c>
      <c r="D912" s="95" t="s">
        <v>449</v>
      </c>
      <c r="E912" s="95" t="s">
        <v>666</v>
      </c>
      <c r="F912" s="95"/>
      <c r="G912" s="80">
        <v>116570</v>
      </c>
      <c r="H912" s="80">
        <v>116570</v>
      </c>
      <c r="I912" s="80">
        <v>116570</v>
      </c>
    </row>
    <row r="913" spans="1:10" ht="31.5" x14ac:dyDescent="0.25">
      <c r="A913" s="95" t="s">
        <v>877</v>
      </c>
      <c r="B913" s="95" t="s">
        <v>8</v>
      </c>
      <c r="C913" s="95" t="s">
        <v>323</v>
      </c>
      <c r="D913" s="95" t="s">
        <v>449</v>
      </c>
      <c r="E913" s="95" t="s">
        <v>666</v>
      </c>
      <c r="F913" s="95" t="s">
        <v>387</v>
      </c>
      <c r="G913" s="80">
        <v>116570</v>
      </c>
      <c r="H913" s="80">
        <v>116570</v>
      </c>
      <c r="I913" s="80">
        <v>116570</v>
      </c>
      <c r="J913" s="164"/>
    </row>
    <row r="914" spans="1:10" ht="47.25" x14ac:dyDescent="0.25">
      <c r="A914" s="95" t="s">
        <v>980</v>
      </c>
      <c r="B914" s="95" t="s">
        <v>8</v>
      </c>
      <c r="C914" s="95" t="s">
        <v>323</v>
      </c>
      <c r="D914" s="95" t="s">
        <v>449</v>
      </c>
      <c r="E914" s="95" t="s">
        <v>825</v>
      </c>
      <c r="F914" s="95"/>
      <c r="G914" s="80">
        <v>145519.57</v>
      </c>
      <c r="H914" s="80">
        <v>0</v>
      </c>
      <c r="I914" s="80">
        <v>0</v>
      </c>
      <c r="J914" s="164"/>
    </row>
    <row r="915" spans="1:10" x14ac:dyDescent="0.25">
      <c r="A915" s="95" t="s">
        <v>914</v>
      </c>
      <c r="B915" s="95" t="s">
        <v>8</v>
      </c>
      <c r="C915" s="95" t="s">
        <v>323</v>
      </c>
      <c r="D915" s="95" t="s">
        <v>449</v>
      </c>
      <c r="E915" s="95" t="s">
        <v>827</v>
      </c>
      <c r="F915" s="95"/>
      <c r="G915" s="80">
        <v>145519.57</v>
      </c>
      <c r="H915" s="80">
        <v>0</v>
      </c>
      <c r="I915" s="80">
        <v>0</v>
      </c>
      <c r="J915" s="164"/>
    </row>
    <row r="916" spans="1:10" x14ac:dyDescent="0.25">
      <c r="A916" s="95" t="s">
        <v>915</v>
      </c>
      <c r="B916" s="95" t="s">
        <v>8</v>
      </c>
      <c r="C916" s="95" t="s">
        <v>323</v>
      </c>
      <c r="D916" s="95" t="s">
        <v>449</v>
      </c>
      <c r="E916" s="95" t="s">
        <v>827</v>
      </c>
      <c r="F916" s="95"/>
      <c r="G916" s="80">
        <v>145519.57</v>
      </c>
      <c r="H916" s="80">
        <v>0</v>
      </c>
      <c r="I916" s="80">
        <v>0</v>
      </c>
      <c r="J916" s="164"/>
    </row>
    <row r="917" spans="1:10" ht="110.25" x14ac:dyDescent="0.25">
      <c r="A917" s="95" t="s">
        <v>981</v>
      </c>
      <c r="B917" s="95" t="s">
        <v>8</v>
      </c>
      <c r="C917" s="95" t="s">
        <v>323</v>
      </c>
      <c r="D917" s="95" t="s">
        <v>449</v>
      </c>
      <c r="E917" s="95" t="s">
        <v>830</v>
      </c>
      <c r="F917" s="95"/>
      <c r="G917" s="80">
        <v>145519.57</v>
      </c>
      <c r="H917" s="80">
        <v>0</v>
      </c>
      <c r="I917" s="80">
        <v>0</v>
      </c>
      <c r="J917" s="164"/>
    </row>
    <row r="918" spans="1:10" ht="31.5" x14ac:dyDescent="0.25">
      <c r="A918" s="95" t="s">
        <v>877</v>
      </c>
      <c r="B918" s="95" t="s">
        <v>8</v>
      </c>
      <c r="C918" s="95" t="s">
        <v>323</v>
      </c>
      <c r="D918" s="95" t="s">
        <v>449</v>
      </c>
      <c r="E918" s="95" t="s">
        <v>830</v>
      </c>
      <c r="F918" s="95" t="s">
        <v>387</v>
      </c>
      <c r="G918" s="80">
        <v>30517.9</v>
      </c>
      <c r="H918" s="80">
        <v>0</v>
      </c>
      <c r="I918" s="80">
        <v>0</v>
      </c>
    </row>
    <row r="919" spans="1:10" x14ac:dyDescent="0.25">
      <c r="A919" s="95" t="s">
        <v>921</v>
      </c>
      <c r="B919" s="95" t="s">
        <v>8</v>
      </c>
      <c r="C919" s="95" t="s">
        <v>323</v>
      </c>
      <c r="D919" s="95" t="s">
        <v>449</v>
      </c>
      <c r="E919" s="95" t="s">
        <v>830</v>
      </c>
      <c r="F919" s="95" t="s">
        <v>395</v>
      </c>
      <c r="G919" s="80">
        <v>115001.67</v>
      </c>
      <c r="H919" s="80">
        <v>0</v>
      </c>
      <c r="I919" s="80">
        <v>0</v>
      </c>
    </row>
    <row r="920" spans="1:10" ht="31.5" x14ac:dyDescent="0.25">
      <c r="A920" s="95" t="s">
        <v>922</v>
      </c>
      <c r="B920" s="95" t="s">
        <v>8</v>
      </c>
      <c r="C920" s="95" t="s">
        <v>323</v>
      </c>
      <c r="D920" s="95" t="s">
        <v>449</v>
      </c>
      <c r="E920" s="95" t="s">
        <v>851</v>
      </c>
      <c r="F920" s="95"/>
      <c r="G920" s="80">
        <v>30780</v>
      </c>
      <c r="H920" s="80">
        <v>0</v>
      </c>
      <c r="I920" s="80">
        <v>0</v>
      </c>
    </row>
    <row r="921" spans="1:10" x14ac:dyDescent="0.25">
      <c r="A921" s="95" t="s">
        <v>914</v>
      </c>
      <c r="B921" s="95" t="s">
        <v>8</v>
      </c>
      <c r="C921" s="95" t="s">
        <v>323</v>
      </c>
      <c r="D921" s="95" t="s">
        <v>449</v>
      </c>
      <c r="E921" s="95" t="s">
        <v>852</v>
      </c>
      <c r="F921" s="95"/>
      <c r="G921" s="80">
        <v>30780</v>
      </c>
      <c r="H921" s="80">
        <v>0</v>
      </c>
      <c r="I921" s="80">
        <v>0</v>
      </c>
    </row>
    <row r="922" spans="1:10" x14ac:dyDescent="0.25">
      <c r="A922" s="95" t="s">
        <v>915</v>
      </c>
      <c r="B922" s="95" t="s">
        <v>8</v>
      </c>
      <c r="C922" s="95" t="s">
        <v>323</v>
      </c>
      <c r="D922" s="95" t="s">
        <v>449</v>
      </c>
      <c r="E922" s="95" t="s">
        <v>852</v>
      </c>
      <c r="F922" s="95"/>
      <c r="G922" s="80">
        <v>30780</v>
      </c>
      <c r="H922" s="80">
        <v>0</v>
      </c>
      <c r="I922" s="80">
        <v>0</v>
      </c>
    </row>
    <row r="923" spans="1:10" ht="31.5" x14ac:dyDescent="0.25">
      <c r="A923" s="95" t="s">
        <v>923</v>
      </c>
      <c r="B923" s="95" t="s">
        <v>8</v>
      </c>
      <c r="C923" s="95" t="s">
        <v>323</v>
      </c>
      <c r="D923" s="95" t="s">
        <v>449</v>
      </c>
      <c r="E923" s="95" t="s">
        <v>853</v>
      </c>
      <c r="F923" s="95"/>
      <c r="G923" s="80">
        <v>30780</v>
      </c>
      <c r="H923" s="80">
        <v>0</v>
      </c>
      <c r="I923" s="80">
        <v>0</v>
      </c>
    </row>
    <row r="924" spans="1:10" ht="31.5" x14ac:dyDescent="0.25">
      <c r="A924" s="95" t="s">
        <v>877</v>
      </c>
      <c r="B924" s="95" t="s">
        <v>8</v>
      </c>
      <c r="C924" s="95" t="s">
        <v>323</v>
      </c>
      <c r="D924" s="95" t="s">
        <v>449</v>
      </c>
      <c r="E924" s="95" t="s">
        <v>853</v>
      </c>
      <c r="F924" s="95" t="s">
        <v>387</v>
      </c>
      <c r="G924" s="80">
        <v>30780</v>
      </c>
      <c r="H924" s="80">
        <v>0</v>
      </c>
      <c r="I924" s="80">
        <v>0</v>
      </c>
    </row>
    <row r="925" spans="1:10" ht="47.25" x14ac:dyDescent="0.25">
      <c r="A925" s="95" t="s">
        <v>1177</v>
      </c>
      <c r="B925" s="95" t="s">
        <v>1204</v>
      </c>
      <c r="C925" s="95"/>
      <c r="D925" s="95"/>
      <c r="E925" s="95"/>
      <c r="F925" s="95"/>
      <c r="G925" s="80">
        <v>19301433.27</v>
      </c>
      <c r="H925" s="80">
        <v>19021124</v>
      </c>
      <c r="I925" s="80">
        <v>19021124</v>
      </c>
    </row>
    <row r="926" spans="1:10" x14ac:dyDescent="0.25">
      <c r="A926" s="95" t="s">
        <v>863</v>
      </c>
      <c r="B926" s="95" t="s">
        <v>1204</v>
      </c>
      <c r="C926" s="95" t="s">
        <v>323</v>
      </c>
      <c r="D926" s="95"/>
      <c r="E926" s="95"/>
      <c r="F926" s="95"/>
      <c r="G926" s="80">
        <v>19301433.27</v>
      </c>
      <c r="H926" s="80">
        <v>19021124</v>
      </c>
      <c r="I926" s="80">
        <v>19021124</v>
      </c>
    </row>
    <row r="927" spans="1:10" x14ac:dyDescent="0.25">
      <c r="A927" s="95" t="s">
        <v>864</v>
      </c>
      <c r="B927" s="95" t="s">
        <v>1204</v>
      </c>
      <c r="C927" s="95" t="s">
        <v>323</v>
      </c>
      <c r="D927" s="95" t="s">
        <v>449</v>
      </c>
      <c r="E927" s="95"/>
      <c r="F927" s="95"/>
      <c r="G927" s="80">
        <v>19301433.27</v>
      </c>
      <c r="H927" s="80">
        <v>19021124</v>
      </c>
      <c r="I927" s="80">
        <v>19021124</v>
      </c>
    </row>
    <row r="928" spans="1:10" ht="47.25" x14ac:dyDescent="0.25">
      <c r="A928" s="95" t="s">
        <v>974</v>
      </c>
      <c r="B928" s="95" t="s">
        <v>1204</v>
      </c>
      <c r="C928" s="95" t="s">
        <v>323</v>
      </c>
      <c r="D928" s="95" t="s">
        <v>449</v>
      </c>
      <c r="E928" s="95" t="s">
        <v>734</v>
      </c>
      <c r="F928" s="95"/>
      <c r="G928" s="80">
        <v>19301433.27</v>
      </c>
      <c r="H928" s="80">
        <v>19021124</v>
      </c>
      <c r="I928" s="80">
        <v>19021124</v>
      </c>
    </row>
    <row r="929" spans="1:9" ht="31.5" x14ac:dyDescent="0.25">
      <c r="A929" s="95" t="s">
        <v>975</v>
      </c>
      <c r="B929" s="95" t="s">
        <v>1204</v>
      </c>
      <c r="C929" s="95" t="s">
        <v>323</v>
      </c>
      <c r="D929" s="95" t="s">
        <v>449</v>
      </c>
      <c r="E929" s="95" t="s">
        <v>736</v>
      </c>
      <c r="F929" s="95"/>
      <c r="G929" s="80">
        <v>19301433.27</v>
      </c>
      <c r="H929" s="80">
        <v>19021124</v>
      </c>
      <c r="I929" s="80">
        <v>19021124</v>
      </c>
    </row>
    <row r="930" spans="1:9" ht="47.25" x14ac:dyDescent="0.25">
      <c r="A930" s="95" t="s">
        <v>1174</v>
      </c>
      <c r="B930" s="95" t="s">
        <v>1204</v>
      </c>
      <c r="C930" s="95" t="s">
        <v>323</v>
      </c>
      <c r="D930" s="95" t="s">
        <v>449</v>
      </c>
      <c r="E930" s="95" t="s">
        <v>1167</v>
      </c>
      <c r="F930" s="95"/>
      <c r="G930" s="80">
        <v>19301433.27</v>
      </c>
      <c r="H930" s="80">
        <v>19021124</v>
      </c>
      <c r="I930" s="80">
        <v>19021124</v>
      </c>
    </row>
    <row r="931" spans="1:9" ht="31.5" x14ac:dyDescent="0.25">
      <c r="A931" s="95" t="s">
        <v>1175</v>
      </c>
      <c r="B931" s="95" t="s">
        <v>1204</v>
      </c>
      <c r="C931" s="95" t="s">
        <v>323</v>
      </c>
      <c r="D931" s="95" t="s">
        <v>449</v>
      </c>
      <c r="E931" s="95" t="s">
        <v>1169</v>
      </c>
      <c r="F931" s="95"/>
      <c r="G931" s="80">
        <v>19301433.27</v>
      </c>
      <c r="H931" s="80">
        <v>19021124</v>
      </c>
      <c r="I931" s="80">
        <v>19021124</v>
      </c>
    </row>
    <row r="932" spans="1:9" ht="78.75" x14ac:dyDescent="0.25">
      <c r="A932" s="95" t="s">
        <v>920</v>
      </c>
      <c r="B932" s="95" t="s">
        <v>1204</v>
      </c>
      <c r="C932" s="95" t="s">
        <v>323</v>
      </c>
      <c r="D932" s="95" t="s">
        <v>449</v>
      </c>
      <c r="E932" s="95" t="s">
        <v>1169</v>
      </c>
      <c r="F932" s="95" t="s">
        <v>385</v>
      </c>
      <c r="G932" s="80">
        <v>10521240.41</v>
      </c>
      <c r="H932" s="80">
        <v>5330647</v>
      </c>
      <c r="I932" s="80">
        <v>5330647</v>
      </c>
    </row>
    <row r="933" spans="1:9" ht="31.5" x14ac:dyDescent="0.25">
      <c r="A933" s="95" t="s">
        <v>877</v>
      </c>
      <c r="B933" s="95" t="s">
        <v>1204</v>
      </c>
      <c r="C933" s="95" t="s">
        <v>323</v>
      </c>
      <c r="D933" s="95" t="s">
        <v>449</v>
      </c>
      <c r="E933" s="95" t="s">
        <v>1169</v>
      </c>
      <c r="F933" s="95" t="s">
        <v>387</v>
      </c>
      <c r="G933" s="80">
        <v>8727777.8599999994</v>
      </c>
      <c r="H933" s="80">
        <v>13396600.640000001</v>
      </c>
      <c r="I933" s="80">
        <v>13396600.640000001</v>
      </c>
    </row>
    <row r="934" spans="1:9" x14ac:dyDescent="0.25">
      <c r="A934" s="95" t="s">
        <v>921</v>
      </c>
      <c r="B934" s="95" t="s">
        <v>1204</v>
      </c>
      <c r="C934" s="95" t="s">
        <v>323</v>
      </c>
      <c r="D934" s="95" t="s">
        <v>449</v>
      </c>
      <c r="E934" s="95" t="s">
        <v>1169</v>
      </c>
      <c r="F934" s="95" t="s">
        <v>395</v>
      </c>
      <c r="G934" s="80">
        <v>52415</v>
      </c>
      <c r="H934" s="80">
        <v>293876.36</v>
      </c>
      <c r="I934" s="80">
        <v>293876.36</v>
      </c>
    </row>
    <row r="935" spans="1:9" x14ac:dyDescent="0.25">
      <c r="A935" s="96" t="s">
        <v>854</v>
      </c>
      <c r="B935" s="96"/>
      <c r="C935" s="96"/>
      <c r="D935" s="96"/>
      <c r="E935" s="96"/>
      <c r="F935" s="96"/>
      <c r="G935" s="81">
        <v>3161334415.04</v>
      </c>
      <c r="H935" s="81">
        <v>1868656856.72</v>
      </c>
      <c r="I935" s="81">
        <v>1884003078.9000001</v>
      </c>
    </row>
    <row r="936" spans="1:9" x14ac:dyDescent="0.25">
      <c r="A936" s="162"/>
      <c r="B936" s="162"/>
      <c r="C936" s="162"/>
      <c r="D936" s="162"/>
      <c r="E936" s="162"/>
      <c r="F936" s="162"/>
      <c r="G936" s="161"/>
      <c r="H936" s="161"/>
      <c r="I936" s="161"/>
    </row>
    <row r="937" spans="1:9" x14ac:dyDescent="0.25">
      <c r="A937" s="160"/>
      <c r="B937" s="160"/>
      <c r="C937" s="160"/>
      <c r="D937" s="160"/>
      <c r="E937" s="160"/>
      <c r="F937" s="160"/>
      <c r="G937" s="159"/>
      <c r="H937" s="165"/>
      <c r="I937" s="165"/>
    </row>
  </sheetData>
  <autoFilter ref="A5:I5"/>
  <mergeCells count="15">
    <mergeCell ref="A937:D937"/>
    <mergeCell ref="E937:G937"/>
    <mergeCell ref="A1:I1"/>
    <mergeCell ref="G5:G6"/>
    <mergeCell ref="H5:H6"/>
    <mergeCell ref="I5:I6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pageMargins left="0.98425196850393704" right="0.98425196850393704" top="0.55118110236220474" bottom="0.35433070866141736" header="0.31496062992125984" footer="0.31496062992125984"/>
  <pageSetup paperSize="9" scale="53" firstPageNumber="53" fitToHeight="0" orientation="portrait" useFirstPageNumber="1" r:id="rId1"/>
  <headerFooter>
    <oddHeader xml:space="preserve">&amp;C&amp;P
</oddHeader>
  </headerFooter>
  <rowBreaks count="25" manualBreakCount="25">
    <brk id="39" max="8" man="1"/>
    <brk id="77" max="8" man="1"/>
    <brk id="114" max="8" man="1"/>
    <brk id="150" max="8" man="1"/>
    <brk id="182" max="8" man="1"/>
    <brk id="213" max="8" man="1"/>
    <brk id="250" max="8" man="1"/>
    <brk id="279" max="8" man="1"/>
    <brk id="316" max="8" man="1"/>
    <brk id="348" max="8" man="1"/>
    <brk id="380" max="8" man="1"/>
    <brk id="410" max="8" man="1"/>
    <brk id="449" max="8" man="1"/>
    <brk id="475" max="8" man="1"/>
    <brk id="496" max="8" man="1"/>
    <brk id="543" max="8" man="1"/>
    <brk id="581" max="8" man="1"/>
    <brk id="616" max="8" man="1"/>
    <brk id="654" max="8" man="1"/>
    <brk id="688" max="8" man="1"/>
    <brk id="730" max="8" man="1"/>
    <brk id="764" max="8" man="1"/>
    <brk id="802" max="8" man="1"/>
    <brk id="840" max="8" man="1"/>
    <brk id="88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view="pageBreakPreview" topLeftCell="A28" zoomScaleNormal="100" zoomScaleSheetLayoutView="100" workbookViewId="0">
      <selection activeCell="I32" sqref="I32"/>
    </sheetView>
  </sheetViews>
  <sheetFormatPr defaultRowHeight="15" x14ac:dyDescent="0.2"/>
  <cols>
    <col min="1" max="1" width="28.85546875" style="62" bestFit="1" customWidth="1"/>
    <col min="2" max="6" width="5.7109375" style="63" customWidth="1"/>
    <col min="7" max="7" width="25.7109375" style="63" customWidth="1"/>
    <col min="8" max="8" width="22.140625" style="1" customWidth="1"/>
    <col min="9" max="9" width="19.140625" style="1" customWidth="1"/>
    <col min="10" max="10" width="19.7109375" style="1" customWidth="1"/>
    <col min="11" max="11" width="9.140625" style="1"/>
    <col min="12" max="12" width="10" style="1" customWidth="1"/>
    <col min="13" max="16384" width="9.140625" style="1"/>
  </cols>
  <sheetData>
    <row r="1" spans="1:12" ht="152.25" customHeight="1" x14ac:dyDescent="0.2">
      <c r="A1" s="97" t="s">
        <v>1247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ht="113.25" customHeight="1" x14ac:dyDescent="0.2">
      <c r="A2" s="102" t="s">
        <v>1344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72" customHeight="1" x14ac:dyDescent="0.2">
      <c r="A3" s="139" t="s">
        <v>308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2" ht="15.75" x14ac:dyDescent="0.25">
      <c r="A4" s="140" t="s">
        <v>219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2" x14ac:dyDescent="0.2">
      <c r="A5" s="141" t="s">
        <v>266</v>
      </c>
      <c r="B5" s="144" t="s">
        <v>267</v>
      </c>
      <c r="C5" s="145"/>
      <c r="D5" s="145"/>
      <c r="E5" s="145"/>
      <c r="F5" s="145"/>
      <c r="G5" s="146"/>
      <c r="H5" s="153" t="s">
        <v>220</v>
      </c>
      <c r="I5" s="153"/>
      <c r="J5" s="153"/>
    </row>
    <row r="6" spans="1:12" x14ac:dyDescent="0.2">
      <c r="A6" s="142"/>
      <c r="B6" s="147"/>
      <c r="C6" s="148"/>
      <c r="D6" s="148"/>
      <c r="E6" s="148"/>
      <c r="F6" s="148"/>
      <c r="G6" s="149"/>
      <c r="H6" s="153"/>
      <c r="I6" s="153"/>
      <c r="J6" s="153"/>
    </row>
    <row r="7" spans="1:12" ht="26.25" customHeight="1" x14ac:dyDescent="0.2">
      <c r="A7" s="143"/>
      <c r="B7" s="150"/>
      <c r="C7" s="151"/>
      <c r="D7" s="151"/>
      <c r="E7" s="151"/>
      <c r="F7" s="151"/>
      <c r="G7" s="152"/>
      <c r="H7" s="93" t="s">
        <v>221</v>
      </c>
      <c r="I7" s="93" t="s">
        <v>222</v>
      </c>
      <c r="J7" s="93" t="s">
        <v>255</v>
      </c>
    </row>
    <row r="8" spans="1:12" ht="15.75" hidden="1" x14ac:dyDescent="0.2">
      <c r="A8" s="45" t="s">
        <v>268</v>
      </c>
      <c r="B8" s="129" t="s">
        <v>269</v>
      </c>
      <c r="C8" s="130"/>
      <c r="D8" s="130"/>
      <c r="E8" s="130"/>
      <c r="F8" s="130"/>
      <c r="G8" s="130"/>
      <c r="H8" s="51">
        <f>SUM(H9+H11)</f>
        <v>0</v>
      </c>
      <c r="I8" s="51">
        <f>SUM(I9+I11)</f>
        <v>0</v>
      </c>
      <c r="J8" s="51">
        <f>SUM(J9+J11)</f>
        <v>0</v>
      </c>
    </row>
    <row r="9" spans="1:12" s="54" customFormat="1" ht="15.75" hidden="1" x14ac:dyDescent="0.2">
      <c r="A9" s="45" t="s">
        <v>270</v>
      </c>
      <c r="B9" s="129" t="s">
        <v>271</v>
      </c>
      <c r="C9" s="130"/>
      <c r="D9" s="130"/>
      <c r="E9" s="130"/>
      <c r="F9" s="130"/>
      <c r="G9" s="130"/>
      <c r="H9" s="51">
        <f>SUM(H10)</f>
        <v>0</v>
      </c>
      <c r="I9" s="51">
        <f>SUM(I10)</f>
        <v>0</v>
      </c>
      <c r="J9" s="51">
        <f>SUM(J10)</f>
        <v>0</v>
      </c>
    </row>
    <row r="10" spans="1:12" ht="15.75" hidden="1" x14ac:dyDescent="0.2">
      <c r="A10" s="47" t="s">
        <v>272</v>
      </c>
      <c r="B10" s="137" t="s">
        <v>273</v>
      </c>
      <c r="C10" s="138"/>
      <c r="D10" s="138"/>
      <c r="E10" s="138"/>
      <c r="F10" s="138"/>
      <c r="G10" s="138"/>
      <c r="H10" s="10">
        <f>150000+16000+12600-178600</f>
        <v>0</v>
      </c>
      <c r="I10" s="10">
        <f>162000+16000+12600-479.5-190120.5</f>
        <v>0</v>
      </c>
      <c r="J10" s="10">
        <f>168000+16000+12600-503.5-196096.5</f>
        <v>0</v>
      </c>
    </row>
    <row r="11" spans="1:12" s="55" customFormat="1" ht="15.75" hidden="1" x14ac:dyDescent="0.2">
      <c r="A11" s="45" t="s">
        <v>274</v>
      </c>
      <c r="B11" s="129" t="s">
        <v>275</v>
      </c>
      <c r="C11" s="130"/>
      <c r="D11" s="130"/>
      <c r="E11" s="130"/>
      <c r="F11" s="130"/>
      <c r="G11" s="130"/>
      <c r="H11" s="51">
        <f>H12</f>
        <v>0</v>
      </c>
      <c r="I11" s="51">
        <f>I12</f>
        <v>0</v>
      </c>
      <c r="J11" s="51">
        <f>J12</f>
        <v>0</v>
      </c>
    </row>
    <row r="12" spans="1:12" ht="15.75" hidden="1" x14ac:dyDescent="0.2">
      <c r="A12" s="47" t="s">
        <v>276</v>
      </c>
      <c r="B12" s="137" t="s">
        <v>259</v>
      </c>
      <c r="C12" s="138"/>
      <c r="D12" s="138"/>
      <c r="E12" s="138"/>
      <c r="F12" s="138"/>
      <c r="G12" s="138"/>
      <c r="H12" s="10">
        <f>-134000-16000+150000</f>
        <v>0</v>
      </c>
      <c r="I12" s="10">
        <f>-150000-16000-12600+178600</f>
        <v>0</v>
      </c>
      <c r="J12" s="10">
        <f>-162000-16000-12600+190600</f>
        <v>0</v>
      </c>
    </row>
    <row r="13" spans="1:12" ht="42" customHeight="1" x14ac:dyDescent="0.2">
      <c r="A13" s="45" t="s">
        <v>277</v>
      </c>
      <c r="B13" s="129" t="s">
        <v>278</v>
      </c>
      <c r="C13" s="130"/>
      <c r="D13" s="130"/>
      <c r="E13" s="130"/>
      <c r="F13" s="130"/>
      <c r="G13" s="130"/>
      <c r="H13" s="51">
        <f>H14+H18</f>
        <v>19353614.039999485</v>
      </c>
      <c r="I13" s="51">
        <f t="shared" ref="I13:J13" si="0">I14+I18</f>
        <v>0</v>
      </c>
      <c r="J13" s="51">
        <f t="shared" si="0"/>
        <v>0</v>
      </c>
    </row>
    <row r="14" spans="1:12" ht="33" customHeight="1" x14ac:dyDescent="0.2">
      <c r="A14" s="45" t="s">
        <v>279</v>
      </c>
      <c r="B14" s="129" t="s">
        <v>280</v>
      </c>
      <c r="C14" s="129"/>
      <c r="D14" s="129"/>
      <c r="E14" s="129"/>
      <c r="F14" s="129"/>
      <c r="G14" s="129"/>
      <c r="H14" s="51">
        <f>H15</f>
        <v>-3371745301</v>
      </c>
      <c r="I14" s="51">
        <f t="shared" ref="I14:J14" si="1">I15</f>
        <v>-1973419216.6199999</v>
      </c>
      <c r="J14" s="51">
        <f t="shared" si="1"/>
        <v>-2038760564.8800001</v>
      </c>
    </row>
    <row r="15" spans="1:12" ht="49.5" customHeight="1" x14ac:dyDescent="0.2">
      <c r="A15" s="47" t="s">
        <v>281</v>
      </c>
      <c r="B15" s="137" t="s">
        <v>282</v>
      </c>
      <c r="C15" s="137"/>
      <c r="D15" s="137"/>
      <c r="E15" s="137"/>
      <c r="F15" s="137"/>
      <c r="G15" s="137"/>
      <c r="H15" s="56">
        <f>H16</f>
        <v>-3371745301</v>
      </c>
      <c r="I15" s="56">
        <f t="shared" ref="I15:J15" si="2">I16</f>
        <v>-1973419216.6199999</v>
      </c>
      <c r="J15" s="56">
        <f t="shared" si="2"/>
        <v>-2038760564.8800001</v>
      </c>
    </row>
    <row r="16" spans="1:12" ht="48.75" customHeight="1" x14ac:dyDescent="0.2">
      <c r="A16" s="47" t="s">
        <v>283</v>
      </c>
      <c r="B16" s="137" t="s">
        <v>284</v>
      </c>
      <c r="C16" s="137"/>
      <c r="D16" s="137"/>
      <c r="E16" s="137"/>
      <c r="F16" s="137"/>
      <c r="G16" s="137"/>
      <c r="H16" s="56">
        <f>H17</f>
        <v>-3371745301</v>
      </c>
      <c r="I16" s="56">
        <f t="shared" ref="I16:J16" si="3">I17</f>
        <v>-1973419216.6199999</v>
      </c>
      <c r="J16" s="56">
        <f t="shared" si="3"/>
        <v>-2038760564.8800001</v>
      </c>
      <c r="L16" s="94"/>
    </row>
    <row r="17" spans="1:11" ht="52.5" customHeight="1" x14ac:dyDescent="0.2">
      <c r="A17" s="47" t="s">
        <v>285</v>
      </c>
      <c r="B17" s="137" t="s">
        <v>260</v>
      </c>
      <c r="C17" s="138"/>
      <c r="D17" s="138"/>
      <c r="E17" s="138"/>
      <c r="F17" s="138"/>
      <c r="G17" s="138"/>
      <c r="H17" s="56">
        <f>-2751066062.09-H23-H28+293329.92-7167062.81-19255391.46-62486195.6-167991139.82-12105252.62-27582248-1333358.22-10244141.93-12573562.07-32544716.3</f>
        <v>-3371745301</v>
      </c>
      <c r="I17" s="56">
        <f>-1424195259.62-I23-I28-338026-538436100+109975000-109975000-449831</f>
        <v>-1973419216.6199999</v>
      </c>
      <c r="J17" s="56">
        <f>-1959860792.88-J23-J28-333672+22825000-22825000</f>
        <v>-2038760564.8800001</v>
      </c>
    </row>
    <row r="18" spans="1:11" ht="35.25" customHeight="1" x14ac:dyDescent="0.2">
      <c r="A18" s="45" t="s">
        <v>286</v>
      </c>
      <c r="B18" s="129" t="s">
        <v>287</v>
      </c>
      <c r="C18" s="129"/>
      <c r="D18" s="129"/>
      <c r="E18" s="129"/>
      <c r="F18" s="129"/>
      <c r="G18" s="129"/>
      <c r="H18" s="51">
        <f>H19</f>
        <v>3391098915.0399995</v>
      </c>
      <c r="I18" s="51">
        <f t="shared" ref="I18:J18" si="4">I19</f>
        <v>1973419216.6199999</v>
      </c>
      <c r="J18" s="51">
        <f t="shared" si="4"/>
        <v>2038760564.8800001</v>
      </c>
    </row>
    <row r="19" spans="1:11" ht="33.75" customHeight="1" x14ac:dyDescent="0.2">
      <c r="A19" s="47" t="s">
        <v>288</v>
      </c>
      <c r="B19" s="137" t="s">
        <v>289</v>
      </c>
      <c r="C19" s="138"/>
      <c r="D19" s="138"/>
      <c r="E19" s="138"/>
      <c r="F19" s="138"/>
      <c r="G19" s="138"/>
      <c r="H19" s="56">
        <f>H20</f>
        <v>3391098915.0399995</v>
      </c>
      <c r="I19" s="56">
        <f t="shared" ref="I19:J19" si="5">I20</f>
        <v>1973419216.6199999</v>
      </c>
      <c r="J19" s="56">
        <f t="shared" si="5"/>
        <v>2038760564.8800001</v>
      </c>
    </row>
    <row r="20" spans="1:11" ht="45" customHeight="1" x14ac:dyDescent="0.2">
      <c r="A20" s="47" t="s">
        <v>290</v>
      </c>
      <c r="B20" s="137" t="s">
        <v>291</v>
      </c>
      <c r="C20" s="137"/>
      <c r="D20" s="137"/>
      <c r="E20" s="137"/>
      <c r="F20" s="137"/>
      <c r="G20" s="137"/>
      <c r="H20" s="56">
        <f>H21</f>
        <v>3391098915.0399995</v>
      </c>
      <c r="I20" s="56">
        <f t="shared" ref="I20:J20" si="6">I21</f>
        <v>1973419216.6199999</v>
      </c>
      <c r="J20" s="56">
        <f t="shared" si="6"/>
        <v>2038760564.8800001</v>
      </c>
    </row>
    <row r="21" spans="1:11" ht="44.25" customHeight="1" x14ac:dyDescent="0.2">
      <c r="A21" s="47" t="s">
        <v>292</v>
      </c>
      <c r="B21" s="137" t="s">
        <v>261</v>
      </c>
      <c r="C21" s="138"/>
      <c r="D21" s="138"/>
      <c r="E21" s="138"/>
      <c r="F21" s="138"/>
      <c r="G21" s="138"/>
      <c r="H21" s="56">
        <f>2779520638.61-H25-H31+7417062.81+20081180.91+200000+94486195.6+163239238.12+12112072.47+27582248+1333358.22+10244141.93+12573562.07+32544716.3</f>
        <v>3391098915.0399995</v>
      </c>
      <c r="I21" s="56">
        <f>1424195259.62-I25-I27+338026+538436100-109975000+109975000+449831</f>
        <v>1973419216.6199999</v>
      </c>
      <c r="J21" s="56">
        <f>1959860792.88-J25-J27+333672-22825000+22825000</f>
        <v>2038760564.8800001</v>
      </c>
    </row>
    <row r="22" spans="1:11" ht="44.25" customHeight="1" x14ac:dyDescent="0.2">
      <c r="A22" s="45" t="s">
        <v>293</v>
      </c>
      <c r="B22" s="129" t="s">
        <v>269</v>
      </c>
      <c r="C22" s="130"/>
      <c r="D22" s="130"/>
      <c r="E22" s="130"/>
      <c r="F22" s="130"/>
      <c r="G22" s="130"/>
      <c r="H22" s="51">
        <f>H23+H25</f>
        <v>-84875000</v>
      </c>
      <c r="I22" s="51">
        <f t="shared" ref="I22:J22" si="7">I23+I25</f>
        <v>10000000</v>
      </c>
      <c r="J22" s="51">
        <f t="shared" si="7"/>
        <v>11641100</v>
      </c>
    </row>
    <row r="23" spans="1:11" ht="44.25" customHeight="1" x14ac:dyDescent="0.2">
      <c r="A23" s="45" t="s">
        <v>294</v>
      </c>
      <c r="B23" s="129" t="s">
        <v>271</v>
      </c>
      <c r="C23" s="130"/>
      <c r="D23" s="130"/>
      <c r="E23" s="130"/>
      <c r="F23" s="130"/>
      <c r="G23" s="130"/>
      <c r="H23" s="51">
        <f>H24</f>
        <v>66925000</v>
      </c>
      <c r="I23" s="51">
        <f t="shared" ref="I23:J23" si="8">I24</f>
        <v>10000000</v>
      </c>
      <c r="J23" s="51">
        <f t="shared" si="8"/>
        <v>78566100</v>
      </c>
    </row>
    <row r="24" spans="1:11" ht="56.25" customHeight="1" x14ac:dyDescent="0.2">
      <c r="A24" s="47" t="s">
        <v>295</v>
      </c>
      <c r="B24" s="137" t="s">
        <v>273</v>
      </c>
      <c r="C24" s="138"/>
      <c r="D24" s="138"/>
      <c r="E24" s="138"/>
      <c r="F24" s="138"/>
      <c r="G24" s="138"/>
      <c r="H24" s="10">
        <f>214500000-10600000-32700000+250000+825000+200000+32000000-4750000-132800000</f>
        <v>66925000</v>
      </c>
      <c r="I24" s="10">
        <f>91700000+825000+200000+32000000-4750000-109975000</f>
        <v>10000000</v>
      </c>
      <c r="J24" s="10">
        <f>144441100-32700000-10600000+250000-22825000</f>
        <v>78566100</v>
      </c>
    </row>
    <row r="25" spans="1:11" ht="55.5" customHeight="1" x14ac:dyDescent="0.2">
      <c r="A25" s="45" t="s">
        <v>296</v>
      </c>
      <c r="B25" s="129" t="s">
        <v>275</v>
      </c>
      <c r="C25" s="130"/>
      <c r="D25" s="130"/>
      <c r="E25" s="130"/>
      <c r="F25" s="130"/>
      <c r="G25" s="130"/>
      <c r="H25" s="51">
        <f>H26</f>
        <v>-151800000</v>
      </c>
      <c r="I25" s="51">
        <f t="shared" ref="I25:J25" si="9">I26</f>
        <v>0</v>
      </c>
      <c r="J25" s="51">
        <f t="shared" si="9"/>
        <v>-66925000</v>
      </c>
    </row>
    <row r="26" spans="1:11" ht="54" customHeight="1" x14ac:dyDescent="0.2">
      <c r="A26" s="47" t="s">
        <v>297</v>
      </c>
      <c r="B26" s="137" t="s">
        <v>259</v>
      </c>
      <c r="C26" s="138"/>
      <c r="D26" s="138"/>
      <c r="E26" s="138"/>
      <c r="F26" s="138"/>
      <c r="G26" s="138"/>
      <c r="H26" s="10">
        <f>-184500000+32700000</f>
        <v>-151800000</v>
      </c>
      <c r="I26" s="10">
        <f>-81700000-825000-200000-32000000+4750000+109975000</f>
        <v>0</v>
      </c>
      <c r="J26" s="10">
        <f>-132800000+32700000+10600000-250000+22825000</f>
        <v>-66925000</v>
      </c>
    </row>
    <row r="27" spans="1:11" ht="55.5" customHeight="1" x14ac:dyDescent="0.2">
      <c r="A27" s="57" t="s">
        <v>298</v>
      </c>
      <c r="B27" s="131" t="s">
        <v>299</v>
      </c>
      <c r="C27" s="132"/>
      <c r="D27" s="132"/>
      <c r="E27" s="132"/>
      <c r="F27" s="132"/>
      <c r="G27" s="132"/>
      <c r="H27" s="51">
        <f>H28+H31</f>
        <v>122800000</v>
      </c>
      <c r="I27" s="51">
        <f t="shared" ref="I27:J27" si="10">I28+I31</f>
        <v>-10000000</v>
      </c>
      <c r="J27" s="51">
        <f t="shared" si="10"/>
        <v>-11641100</v>
      </c>
    </row>
    <row r="28" spans="1:11" ht="61.5" customHeight="1" x14ac:dyDescent="0.2">
      <c r="A28" s="57" t="s">
        <v>300</v>
      </c>
      <c r="B28" s="131" t="s">
        <v>301</v>
      </c>
      <c r="C28" s="131"/>
      <c r="D28" s="131"/>
      <c r="E28" s="131"/>
      <c r="F28" s="131"/>
      <c r="G28" s="131"/>
      <c r="H28" s="51">
        <f>H29</f>
        <v>200764500</v>
      </c>
      <c r="I28" s="51">
        <f t="shared" ref="I28:J28" si="11">I29</f>
        <v>0</v>
      </c>
      <c r="J28" s="51">
        <f t="shared" si="11"/>
        <v>0</v>
      </c>
    </row>
    <row r="29" spans="1:11" ht="65.25" customHeight="1" x14ac:dyDescent="0.2">
      <c r="A29" s="58" t="s">
        <v>302</v>
      </c>
      <c r="B29" s="133" t="s">
        <v>1244</v>
      </c>
      <c r="C29" s="133"/>
      <c r="D29" s="133"/>
      <c r="E29" s="133"/>
      <c r="F29" s="133"/>
      <c r="G29" s="133"/>
      <c r="H29" s="56">
        <f>67964500+132800000</f>
        <v>200764500</v>
      </c>
      <c r="I29" s="56">
        <v>0</v>
      </c>
      <c r="J29" s="56">
        <v>0</v>
      </c>
      <c r="K29" s="59"/>
    </row>
    <row r="30" spans="1:11" ht="58.5" hidden="1" customHeight="1" x14ac:dyDescent="0.2">
      <c r="A30" s="58"/>
      <c r="B30" s="126" t="s">
        <v>303</v>
      </c>
      <c r="C30" s="127"/>
      <c r="D30" s="127"/>
      <c r="E30" s="127"/>
      <c r="F30" s="127"/>
      <c r="G30" s="128"/>
      <c r="H30" s="53"/>
      <c r="I30" s="60">
        <v>0</v>
      </c>
      <c r="J30" s="60">
        <v>0</v>
      </c>
      <c r="K30" s="59"/>
    </row>
    <row r="31" spans="1:11" ht="65.25" customHeight="1" x14ac:dyDescent="0.2">
      <c r="A31" s="57" t="s">
        <v>304</v>
      </c>
      <c r="B31" s="131" t="s">
        <v>305</v>
      </c>
      <c r="C31" s="132"/>
      <c r="D31" s="132"/>
      <c r="E31" s="132"/>
      <c r="F31" s="132"/>
      <c r="G31" s="132"/>
      <c r="H31" s="51">
        <f>H32</f>
        <v>-77964500</v>
      </c>
      <c r="I31" s="51">
        <f t="shared" ref="I31:J31" si="12">I32</f>
        <v>-10000000</v>
      </c>
      <c r="J31" s="51">
        <f t="shared" si="12"/>
        <v>-11641100</v>
      </c>
    </row>
    <row r="32" spans="1:11" ht="66.75" customHeight="1" x14ac:dyDescent="0.2">
      <c r="A32" s="52" t="s">
        <v>306</v>
      </c>
      <c r="B32" s="133" t="s">
        <v>1245</v>
      </c>
      <c r="C32" s="133"/>
      <c r="D32" s="133"/>
      <c r="E32" s="133"/>
      <c r="F32" s="133"/>
      <c r="G32" s="133"/>
      <c r="H32" s="56">
        <v>-77964500</v>
      </c>
      <c r="I32" s="56">
        <v>-10000000</v>
      </c>
      <c r="J32" s="56">
        <v>-11641100</v>
      </c>
    </row>
    <row r="33" spans="1:10" ht="61.5" hidden="1" customHeight="1" x14ac:dyDescent="0.2">
      <c r="A33" s="57" t="s">
        <v>300</v>
      </c>
      <c r="B33" s="131" t="s">
        <v>301</v>
      </c>
      <c r="C33" s="131"/>
      <c r="D33" s="131"/>
      <c r="E33" s="131"/>
      <c r="F33" s="131"/>
      <c r="G33" s="131"/>
      <c r="H33" s="51">
        <v>0</v>
      </c>
      <c r="I33" s="51">
        <v>0</v>
      </c>
      <c r="J33" s="51">
        <v>0</v>
      </c>
    </row>
    <row r="34" spans="1:10" ht="92.25" hidden="1" customHeight="1" x14ac:dyDescent="0.2">
      <c r="A34" s="58" t="s">
        <v>302</v>
      </c>
      <c r="B34" s="134" t="s">
        <v>263</v>
      </c>
      <c r="C34" s="134"/>
      <c r="D34" s="134"/>
      <c r="E34" s="134"/>
      <c r="F34" s="134"/>
      <c r="G34" s="134"/>
      <c r="H34" s="56"/>
      <c r="I34" s="61">
        <v>0</v>
      </c>
      <c r="J34" s="61">
        <v>0</v>
      </c>
    </row>
    <row r="35" spans="1:10" ht="79.5" hidden="1" customHeight="1" x14ac:dyDescent="0.2">
      <c r="A35" s="57" t="s">
        <v>304</v>
      </c>
      <c r="B35" s="135" t="s">
        <v>305</v>
      </c>
      <c r="C35" s="136"/>
      <c r="D35" s="136"/>
      <c r="E35" s="136"/>
      <c r="F35" s="136"/>
      <c r="G35" s="136"/>
      <c r="H35" s="51">
        <v>0</v>
      </c>
      <c r="I35" s="51">
        <v>0</v>
      </c>
      <c r="J35" s="51">
        <v>0</v>
      </c>
    </row>
    <row r="36" spans="1:10" ht="101.25" hidden="1" customHeight="1" x14ac:dyDescent="0.2">
      <c r="A36" s="52" t="s">
        <v>306</v>
      </c>
      <c r="B36" s="134" t="s">
        <v>264</v>
      </c>
      <c r="C36" s="134"/>
      <c r="D36" s="134"/>
      <c r="E36" s="134"/>
      <c r="F36" s="134"/>
      <c r="G36" s="134"/>
      <c r="H36" s="56"/>
      <c r="I36" s="61">
        <v>0</v>
      </c>
      <c r="J36" s="61">
        <v>0</v>
      </c>
    </row>
    <row r="37" spans="1:10" ht="57" hidden="1" customHeight="1" x14ac:dyDescent="0.2">
      <c r="A37" s="57"/>
      <c r="B37" s="126" t="s">
        <v>262</v>
      </c>
      <c r="C37" s="127"/>
      <c r="D37" s="127"/>
      <c r="E37" s="127"/>
      <c r="F37" s="127"/>
      <c r="G37" s="128"/>
      <c r="H37" s="60">
        <v>-77964500</v>
      </c>
      <c r="I37" s="60">
        <v>-10000000</v>
      </c>
      <c r="J37" s="60">
        <v>-11641100</v>
      </c>
    </row>
    <row r="38" spans="1:10" ht="53.25" hidden="1" customHeight="1" x14ac:dyDescent="0.2">
      <c r="A38" s="57"/>
      <c r="B38" s="126"/>
      <c r="C38" s="127"/>
      <c r="D38" s="127"/>
      <c r="E38" s="127"/>
      <c r="F38" s="127"/>
      <c r="G38" s="128"/>
      <c r="H38" s="60"/>
      <c r="I38" s="60">
        <v>0</v>
      </c>
      <c r="J38" s="60">
        <v>0</v>
      </c>
    </row>
    <row r="39" spans="1:10" ht="51.75" customHeight="1" x14ac:dyDescent="0.2">
      <c r="A39" s="45" t="s">
        <v>265</v>
      </c>
      <c r="B39" s="129" t="s">
        <v>307</v>
      </c>
      <c r="C39" s="130"/>
      <c r="D39" s="130"/>
      <c r="E39" s="130"/>
      <c r="F39" s="130"/>
      <c r="G39" s="130"/>
      <c r="H39" s="51">
        <f>H13+H22+H27</f>
        <v>57278614.039999485</v>
      </c>
      <c r="I39" s="51">
        <f t="shared" ref="I39:J39" si="13">I13+I22+I27</f>
        <v>0</v>
      </c>
      <c r="J39" s="51">
        <f t="shared" si="13"/>
        <v>0</v>
      </c>
    </row>
    <row r="40" spans="1:10" x14ac:dyDescent="0.2">
      <c r="H40" s="64"/>
    </row>
    <row r="41" spans="1:10" x14ac:dyDescent="0.2">
      <c r="H41" s="62"/>
    </row>
    <row r="42" spans="1:10" x14ac:dyDescent="0.2">
      <c r="H42" s="62"/>
    </row>
    <row r="43" spans="1:10" x14ac:dyDescent="0.2">
      <c r="H43" s="62"/>
    </row>
    <row r="44" spans="1:10" x14ac:dyDescent="0.2">
      <c r="H44" s="62"/>
    </row>
    <row r="45" spans="1:10" x14ac:dyDescent="0.2">
      <c r="H45" s="62"/>
    </row>
    <row r="46" spans="1:10" x14ac:dyDescent="0.2">
      <c r="H46" s="62"/>
    </row>
    <row r="47" spans="1:10" x14ac:dyDescent="0.2">
      <c r="H47" s="62"/>
    </row>
    <row r="48" spans="1:10" x14ac:dyDescent="0.2">
      <c r="A48" s="1"/>
      <c r="B48" s="1"/>
      <c r="C48" s="1"/>
      <c r="D48" s="1"/>
      <c r="E48" s="1"/>
      <c r="F48" s="1"/>
      <c r="G48" s="1"/>
      <c r="H48" s="62"/>
    </row>
    <row r="49" spans="1:8" x14ac:dyDescent="0.2">
      <c r="A49" s="1"/>
      <c r="B49" s="1"/>
      <c r="C49" s="1"/>
      <c r="D49" s="1"/>
      <c r="E49" s="1"/>
      <c r="F49" s="1"/>
      <c r="G49" s="1"/>
      <c r="H49" s="62"/>
    </row>
    <row r="50" spans="1:8" x14ac:dyDescent="0.2">
      <c r="A50" s="1"/>
      <c r="B50" s="1"/>
      <c r="C50" s="1"/>
      <c r="D50" s="1"/>
      <c r="E50" s="1"/>
      <c r="F50" s="1"/>
      <c r="G50" s="1"/>
      <c r="H50" s="62"/>
    </row>
    <row r="51" spans="1:8" x14ac:dyDescent="0.2">
      <c r="A51" s="1"/>
      <c r="B51" s="1"/>
      <c r="C51" s="1"/>
      <c r="D51" s="1"/>
      <c r="E51" s="1"/>
      <c r="F51" s="1"/>
      <c r="G51" s="1"/>
      <c r="H51" s="62"/>
    </row>
    <row r="52" spans="1:8" x14ac:dyDescent="0.2">
      <c r="A52" s="1"/>
      <c r="B52" s="1"/>
      <c r="C52" s="1"/>
      <c r="D52" s="1"/>
      <c r="E52" s="1"/>
      <c r="F52" s="1"/>
      <c r="G52" s="1"/>
      <c r="H52" s="62"/>
    </row>
    <row r="53" spans="1:8" x14ac:dyDescent="0.2">
      <c r="A53" s="1"/>
      <c r="B53" s="1"/>
      <c r="C53" s="1"/>
      <c r="D53" s="1"/>
      <c r="E53" s="1"/>
      <c r="F53" s="1"/>
      <c r="G53" s="1"/>
      <c r="H53" s="62"/>
    </row>
    <row r="54" spans="1:8" x14ac:dyDescent="0.2">
      <c r="A54" s="1"/>
      <c r="B54" s="1"/>
      <c r="C54" s="1"/>
      <c r="D54" s="1"/>
      <c r="E54" s="1"/>
      <c r="F54" s="1"/>
      <c r="G54" s="1"/>
      <c r="H54" s="62"/>
    </row>
    <row r="55" spans="1:8" x14ac:dyDescent="0.2">
      <c r="A55" s="1"/>
      <c r="B55" s="1"/>
      <c r="C55" s="1"/>
      <c r="D55" s="1"/>
      <c r="E55" s="1"/>
      <c r="F55" s="1"/>
      <c r="G55" s="1"/>
      <c r="H55" s="62"/>
    </row>
    <row r="56" spans="1:8" x14ac:dyDescent="0.2">
      <c r="A56" s="1"/>
      <c r="B56" s="1"/>
      <c r="C56" s="1"/>
      <c r="D56" s="1"/>
      <c r="E56" s="1"/>
      <c r="F56" s="1"/>
      <c r="G56" s="1"/>
      <c r="H56" s="62"/>
    </row>
    <row r="57" spans="1:8" x14ac:dyDescent="0.2">
      <c r="A57" s="1"/>
      <c r="B57" s="1"/>
      <c r="C57" s="1"/>
      <c r="D57" s="1"/>
      <c r="E57" s="1"/>
      <c r="F57" s="1"/>
      <c r="G57" s="1"/>
      <c r="H57" s="62"/>
    </row>
    <row r="58" spans="1:8" x14ac:dyDescent="0.2">
      <c r="A58" s="1"/>
      <c r="B58" s="1"/>
      <c r="C58" s="1"/>
      <c r="D58" s="1"/>
      <c r="E58" s="1"/>
      <c r="F58" s="1"/>
      <c r="G58" s="1"/>
      <c r="H58" s="62"/>
    </row>
    <row r="59" spans="1:8" x14ac:dyDescent="0.2">
      <c r="A59" s="1"/>
      <c r="B59" s="1"/>
      <c r="C59" s="1"/>
      <c r="D59" s="1"/>
      <c r="E59" s="1"/>
      <c r="F59" s="1"/>
      <c r="G59" s="1"/>
      <c r="H59" s="62"/>
    </row>
    <row r="60" spans="1:8" x14ac:dyDescent="0.2">
      <c r="A60" s="1"/>
      <c r="B60" s="1"/>
      <c r="C60" s="1"/>
      <c r="D60" s="1"/>
      <c r="E60" s="1"/>
      <c r="F60" s="1"/>
      <c r="G60" s="1"/>
      <c r="H60" s="62"/>
    </row>
    <row r="61" spans="1:8" x14ac:dyDescent="0.2">
      <c r="A61" s="1"/>
      <c r="B61" s="1"/>
      <c r="C61" s="1"/>
      <c r="D61" s="1"/>
      <c r="E61" s="1"/>
      <c r="F61" s="1"/>
      <c r="G61" s="1"/>
      <c r="H61" s="62"/>
    </row>
    <row r="62" spans="1:8" x14ac:dyDescent="0.2">
      <c r="A62" s="1"/>
      <c r="B62" s="1"/>
      <c r="C62" s="1"/>
      <c r="D62" s="1"/>
      <c r="E62" s="1"/>
      <c r="F62" s="1"/>
      <c r="G62" s="1"/>
      <c r="H62" s="62"/>
    </row>
    <row r="63" spans="1:8" x14ac:dyDescent="0.2">
      <c r="A63" s="1"/>
      <c r="B63" s="1"/>
      <c r="C63" s="1"/>
      <c r="D63" s="1"/>
      <c r="E63" s="1"/>
      <c r="F63" s="1"/>
      <c r="G63" s="1"/>
      <c r="H63" s="62"/>
    </row>
    <row r="64" spans="1:8" x14ac:dyDescent="0.2">
      <c r="A64" s="1"/>
      <c r="B64" s="1"/>
      <c r="C64" s="1"/>
      <c r="D64" s="1"/>
      <c r="E64" s="1"/>
      <c r="F64" s="1"/>
      <c r="G64" s="1"/>
      <c r="H64" s="62"/>
    </row>
    <row r="65" spans="1:8" x14ac:dyDescent="0.2">
      <c r="A65" s="1"/>
      <c r="B65" s="1"/>
      <c r="C65" s="1"/>
      <c r="D65" s="1"/>
      <c r="E65" s="1"/>
      <c r="F65" s="1"/>
      <c r="G65" s="1"/>
      <c r="H65" s="62"/>
    </row>
    <row r="66" spans="1:8" x14ac:dyDescent="0.2">
      <c r="A66" s="1"/>
      <c r="B66" s="1"/>
      <c r="C66" s="1"/>
      <c r="D66" s="1"/>
      <c r="E66" s="1"/>
      <c r="F66" s="1"/>
      <c r="G66" s="1"/>
      <c r="H66" s="62"/>
    </row>
    <row r="67" spans="1:8" x14ac:dyDescent="0.2">
      <c r="A67" s="1"/>
      <c r="B67" s="1"/>
      <c r="C67" s="1"/>
      <c r="D67" s="1"/>
      <c r="E67" s="1"/>
      <c r="F67" s="1"/>
      <c r="G67" s="1"/>
      <c r="H67" s="62"/>
    </row>
    <row r="68" spans="1:8" x14ac:dyDescent="0.2">
      <c r="A68" s="1"/>
      <c r="B68" s="1"/>
      <c r="C68" s="1"/>
      <c r="D68" s="1"/>
      <c r="E68" s="1"/>
      <c r="F68" s="1"/>
      <c r="G68" s="1"/>
      <c r="H68" s="62"/>
    </row>
    <row r="69" spans="1:8" x14ac:dyDescent="0.2">
      <c r="A69" s="1"/>
      <c r="B69" s="1"/>
      <c r="C69" s="1"/>
      <c r="D69" s="1"/>
      <c r="E69" s="1"/>
      <c r="F69" s="1"/>
      <c r="G69" s="1"/>
      <c r="H69" s="62"/>
    </row>
    <row r="70" spans="1:8" x14ac:dyDescent="0.2">
      <c r="A70" s="1"/>
      <c r="B70" s="1"/>
      <c r="C70" s="1"/>
      <c r="D70" s="1"/>
      <c r="E70" s="1"/>
      <c r="F70" s="1"/>
      <c r="G70" s="1"/>
      <c r="H70" s="62"/>
    </row>
    <row r="71" spans="1:8" x14ac:dyDescent="0.2">
      <c r="A71" s="1"/>
      <c r="B71" s="1"/>
      <c r="C71" s="1"/>
      <c r="D71" s="1"/>
      <c r="E71" s="1"/>
      <c r="F71" s="1"/>
      <c r="G71" s="1"/>
      <c r="H71" s="62"/>
    </row>
    <row r="72" spans="1:8" x14ac:dyDescent="0.2">
      <c r="A72" s="1"/>
      <c r="B72" s="1"/>
      <c r="C72" s="1"/>
      <c r="D72" s="1"/>
      <c r="E72" s="1"/>
      <c r="F72" s="1"/>
      <c r="G72" s="1"/>
      <c r="H72" s="62"/>
    </row>
    <row r="73" spans="1:8" x14ac:dyDescent="0.2">
      <c r="A73" s="1"/>
      <c r="B73" s="1"/>
      <c r="C73" s="1"/>
      <c r="D73" s="1"/>
      <c r="E73" s="1"/>
      <c r="F73" s="1"/>
      <c r="G73" s="1"/>
      <c r="H73" s="62"/>
    </row>
    <row r="74" spans="1:8" x14ac:dyDescent="0.2">
      <c r="A74" s="1"/>
      <c r="B74" s="1"/>
      <c r="C74" s="1"/>
      <c r="D74" s="1"/>
      <c r="E74" s="1"/>
      <c r="F74" s="1"/>
      <c r="G74" s="1"/>
      <c r="H74" s="62"/>
    </row>
    <row r="75" spans="1:8" x14ac:dyDescent="0.2">
      <c r="A75" s="1"/>
      <c r="B75" s="1"/>
      <c r="C75" s="1"/>
      <c r="D75" s="1"/>
      <c r="E75" s="1"/>
      <c r="F75" s="1"/>
      <c r="G75" s="1"/>
      <c r="H75" s="62"/>
    </row>
    <row r="76" spans="1:8" x14ac:dyDescent="0.2">
      <c r="A76" s="1"/>
      <c r="B76" s="1"/>
      <c r="C76" s="1"/>
      <c r="D76" s="1"/>
      <c r="E76" s="1"/>
      <c r="F76" s="1"/>
      <c r="G76" s="1"/>
      <c r="H76" s="62"/>
    </row>
    <row r="77" spans="1:8" x14ac:dyDescent="0.2">
      <c r="A77" s="1"/>
      <c r="B77" s="1"/>
      <c r="C77" s="1"/>
      <c r="D77" s="1"/>
      <c r="E77" s="1"/>
      <c r="F77" s="1"/>
      <c r="G77" s="1"/>
      <c r="H77" s="62"/>
    </row>
    <row r="78" spans="1:8" x14ac:dyDescent="0.2">
      <c r="A78" s="1"/>
      <c r="B78" s="1"/>
      <c r="C78" s="1"/>
      <c r="D78" s="1"/>
      <c r="E78" s="1"/>
      <c r="F78" s="1"/>
      <c r="G78" s="1"/>
      <c r="H78" s="62"/>
    </row>
    <row r="79" spans="1:8" x14ac:dyDescent="0.2">
      <c r="A79" s="1"/>
      <c r="B79" s="1"/>
      <c r="C79" s="1"/>
      <c r="D79" s="1"/>
      <c r="E79" s="1"/>
      <c r="F79" s="1"/>
      <c r="G79" s="1"/>
      <c r="H79" s="62"/>
    </row>
    <row r="80" spans="1:8" x14ac:dyDescent="0.2">
      <c r="A80" s="1"/>
      <c r="B80" s="1"/>
      <c r="C80" s="1"/>
      <c r="D80" s="1"/>
      <c r="E80" s="1"/>
      <c r="F80" s="1"/>
      <c r="G80" s="1"/>
      <c r="H80" s="62"/>
    </row>
    <row r="81" spans="1:8" x14ac:dyDescent="0.2">
      <c r="A81" s="1"/>
      <c r="B81" s="1"/>
      <c r="C81" s="1"/>
      <c r="D81" s="1"/>
      <c r="E81" s="1"/>
      <c r="F81" s="1"/>
      <c r="G81" s="1"/>
      <c r="H81" s="62"/>
    </row>
    <row r="82" spans="1:8" x14ac:dyDescent="0.2">
      <c r="A82" s="1"/>
      <c r="B82" s="1"/>
      <c r="C82" s="1"/>
      <c r="D82" s="1"/>
      <c r="E82" s="1"/>
      <c r="F82" s="1"/>
      <c r="G82" s="1"/>
      <c r="H82" s="62"/>
    </row>
    <row r="83" spans="1:8" x14ac:dyDescent="0.2">
      <c r="A83" s="1"/>
      <c r="B83" s="1"/>
      <c r="C83" s="1"/>
      <c r="D83" s="1"/>
      <c r="E83" s="1"/>
      <c r="F83" s="1"/>
      <c r="G83" s="1"/>
      <c r="H83" s="62"/>
    </row>
    <row r="108" spans="1:8" s="65" customFormat="1" x14ac:dyDescent="0.2">
      <c r="A108" s="62"/>
      <c r="B108" s="63"/>
      <c r="C108" s="63"/>
      <c r="D108" s="63"/>
      <c r="E108" s="63"/>
      <c r="F108" s="63"/>
      <c r="G108" s="63"/>
      <c r="H108" s="1"/>
    </row>
    <row r="113" spans="1:8" x14ac:dyDescent="0.2">
      <c r="A113" s="66"/>
      <c r="B113" s="65"/>
      <c r="C113" s="67"/>
      <c r="D113" s="67"/>
      <c r="E113" s="67"/>
      <c r="F113" s="67"/>
      <c r="G113" s="67"/>
      <c r="H113" s="65"/>
    </row>
  </sheetData>
  <mergeCells count="39">
    <mergeCell ref="A2:J2"/>
    <mergeCell ref="A3:J3"/>
    <mergeCell ref="A4:J4"/>
    <mergeCell ref="A5:A7"/>
    <mergeCell ref="B5:G7"/>
    <mergeCell ref="H5:J6"/>
    <mergeCell ref="B19:G19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5:G25"/>
    <mergeCell ref="B26:G26"/>
    <mergeCell ref="B27:G27"/>
    <mergeCell ref="B28:G28"/>
    <mergeCell ref="B29:G29"/>
    <mergeCell ref="A1:J1"/>
    <mergeCell ref="B37:G37"/>
    <mergeCell ref="B38:G38"/>
    <mergeCell ref="B39:G39"/>
    <mergeCell ref="B31:G31"/>
    <mergeCell ref="B32:G32"/>
    <mergeCell ref="B33:G33"/>
    <mergeCell ref="B34:G34"/>
    <mergeCell ref="B35:G35"/>
    <mergeCell ref="B36:G36"/>
    <mergeCell ref="B30:G30"/>
    <mergeCell ref="B20:G20"/>
    <mergeCell ref="B21:G21"/>
    <mergeCell ref="B22:G22"/>
    <mergeCell ref="B23:G23"/>
    <mergeCell ref="B24:G24"/>
  </mergeCells>
  <pageMargins left="1.1023622047244095" right="1.1023622047244095" top="0.74803149606299213" bottom="0.74803149606299213" header="0.31496062992125984" footer="0.31496062992125984"/>
  <pageSetup paperSize="9" scale="53" firstPageNumber="82" orientation="portrait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2022-09-21T08:01:14Z</dcterms:modified>
</cp:coreProperties>
</file>